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ácia stavby" sheetId="1" r:id="rId1"/>
    <sheet name="SO 02 - Kotolňa" sheetId="2" r:id="rId2"/>
    <sheet name="SO02 - Stavebná časť" sheetId="3" r:id="rId3"/>
  </sheets>
  <definedNames>
    <definedName name="_xlnm.Print_Titles" localSheetId="0">'Rekapitulácia stavby'!$85:$85</definedName>
    <definedName name="_xlnm.Print_Titles" localSheetId="1">'SO 02 - Kotolňa'!$125:$125</definedName>
    <definedName name="_xlnm.Print_Titles" localSheetId="2">'SO02 - Stavebná časť'!$135:$135</definedName>
    <definedName name="_xlnm.Print_Area" localSheetId="0">'Rekapitulácia stavby'!$C$4:$AP$70,'Rekapitulácia stavby'!$C$76:$AP$98</definedName>
    <definedName name="_xlnm.Print_Area" localSheetId="1">'SO 02 - Kotolňa'!$C$4:$Q$70,'SO 02 - Kotolňa'!$C$76:$Q$109,'SO 02 - Kotolňa'!$C$115:$Q$258</definedName>
    <definedName name="_xlnm.Print_Area" localSheetId="2">'SO02 - Stavebná časť'!$C$4:$Q$70,'SO02 - Stavebná časť'!$C$76:$Q$118,'SO02 - Stavebná časť'!$C$124:$Q$234</definedName>
  </definedNames>
  <calcPr fullCalcOnLoad="1"/>
</workbook>
</file>

<file path=xl/sharedStrings.xml><?xml version="1.0" encoding="utf-8"?>
<sst xmlns="http://schemas.openxmlformats.org/spreadsheetml/2006/main" count="3436" uniqueCount="876">
  <si>
    <t>2012</t>
  </si>
  <si>
    <t>Hárok obsahuje:</t>
  </si>
  <si>
    <t>2.0</t>
  </si>
  <si>
    <t>ZAMOK</t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</si>
  <si>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</si>
  <si>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</si>
  <si>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</si>
  <si>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</si>
  <si>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</si>
  <si>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</si>
  <si>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</si>
  <si>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</si>
  <si>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</si>
  <si>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2017_1109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</si>
  <si>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</si>
  <si>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</si>
  <si>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Rekonštrukcia viacúčelovej budovy kultúrneho domu a obecného úradu, súp. č. 190</t>
  </si>
  <si>
    <t>JKSO:</t>
  </si>
  <si>
    <t/>
  </si>
  <si>
    <t>KS:</t>
  </si>
  <si>
    <t>Miesto:</t>
  </si>
  <si>
    <t>Záriečie č.s. 190,  č.p. 3/2</t>
  </si>
  <si>
    <t>Dátum:</t>
  </si>
  <si>
    <t>09.11.2017</t>
  </si>
  <si>
    <t>Objednávateľ:</t>
  </si>
  <si>
    <t>IČO:</t>
  </si>
  <si>
    <t>Obec Záriečie, Záriečie č. 190,   020 52 Záriečie</t>
  </si>
  <si>
    <t>IČO DPH:</t>
  </si>
  <si>
    <t>Zhotoviteľ:</t>
  </si>
  <si>
    <t>Vyplň údaj</t>
  </si>
  <si>
    <t>Projektant:</t>
  </si>
  <si>
    <t>Ing. Arch. Jozef Sobčák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</si>
  <si>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</si>
  <si>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</si>
  <si>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</si>
  <si>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</si>
  <si>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</si>
  <si>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</si>
  <si>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</si>
  <si>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</si>
  <si>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</si>
  <si>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</si>
  <si>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</si>
  <si>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</si>
  <si>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</si>
  <si>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</si>
  <si>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</si>
  <si>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</si>
  <si>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</si>
  <si>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</si>
  <si>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</si>
  <si>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</si>
  <si>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</si>
  <si>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</si>
  <si>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</si>
  <si>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</si>
  <si>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</si>
  <si>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</si>
  <si>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</si>
  <si>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</si>
  <si>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</si>
  <si>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</si>
  <si>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</si>
  <si>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</si>
  <si>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</si>
  <si>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</si>
  <si>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</si>
  <si>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</si>
  <si>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</si>
  <si>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</si>
  <si>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</si>
  <si>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</si>
  <si>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</si>
  <si>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</si>
  <si>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</si>
  <si>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</si>
  <si>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</si>
  <si>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</si>
  <si>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{d0f4115f-c2e3-4031-903c-701659485250}</t>
  </si>
  <si>
    <t>{00000000-0000-0000-0000-000000000000}</t>
  </si>
  <si>
    <t>SO 02</t>
  </si>
  <si>
    <t>Kotolňa</t>
  </si>
  <si>
    <t>1</t>
  </si>
  <si>
    <t>{c1178066-0eec-4d7f-9d8c-7b3db6fd959f}</t>
  </si>
  <si>
    <t>2</t>
  </si>
  <si>
    <t>###NOINSERT###</t>
  </si>
  <si>
    <t>SO02</t>
  </si>
  <si>
    <t>Stavebná časť</t>
  </si>
  <si>
    <t>{0b6ca3cf-6459-4d4e-8a19-eef8a8bf2e7f}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</si>
  <si>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</si>
  <si>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</si>
  <si>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</si>
  <si>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</si>
  <si>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</si>
  <si>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</si>
  <si>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</si>
  <si>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</si>
  <si>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</si>
  <si>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</si>
  <si>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</si>
  <si>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</si>
  <si>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SO 02 - Kotolňa</t>
  </si>
  <si>
    <t xml:space="preserve"> 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</si>
  <si>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</si>
  <si>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</si>
  <si>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</si>
  <si>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</si>
  <si>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</si>
  <si>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</si>
  <si>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D1 - PRÁCE A DODÁVKY PSV</t>
  </si>
  <si>
    <t xml:space="preserve">    D2 - 73 - ÚSTREDNE VYKUROVANIE</t>
  </si>
  <si>
    <t xml:space="preserve">      D3 - 713 - Izolácie tepelné</t>
  </si>
  <si>
    <t xml:space="preserve">      D4 - 734 - Armatúry</t>
  </si>
  <si>
    <t xml:space="preserve">      D5 - 731 - Kotolne</t>
  </si>
  <si>
    <t>D6 - 732 - Strojovne</t>
  </si>
  <si>
    <t xml:space="preserve">    D7 - 733 - Rozvod potrubia</t>
  </si>
  <si>
    <t xml:space="preserve">      D8 - 734 - Armatúry</t>
  </si>
  <si>
    <t xml:space="preserve">      D9 - M48 - Periodické prevádzkové revízie</t>
  </si>
  <si>
    <t xml:space="preserve">        D10 - M36 - 165 Montáž prevádz., merac. a regulač. zar.</t>
  </si>
  <si>
    <t xml:space="preserve">        D11 - M48 - Periodické prevádzkové revízie</t>
  </si>
  <si>
    <t>2) Ostatné náklady</t>
  </si>
  <si>
    <t>GZS</t>
  </si>
  <si>
    <t>VRN</t>
  </si>
  <si>
    <t>Mimostaven. doprava</t>
  </si>
  <si>
    <t>Sťažené podmienky</t>
  </si>
  <si>
    <t>Vplyv prostredia</t>
  </si>
  <si>
    <t>Klimatické vplyvy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</si>
  <si>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</si>
  <si>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</si>
  <si>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</si>
  <si>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</si>
  <si>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</si>
  <si>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</si>
  <si>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</si>
  <si>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</si>
  <si>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</si>
  <si>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</si>
  <si>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</si>
  <si>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</si>
  <si>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</si>
  <si>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</si>
  <si>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</si>
  <si>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</si>
  <si>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</si>
  <si>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</si>
  <si>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71340-1204 713</t>
  </si>
  <si>
    <t>Montáž rúrok z PE hr. 15-20 mm, vnút. priemer do 38</t>
  </si>
  <si>
    <t>m</t>
  </si>
  <si>
    <t>4</t>
  </si>
  <si>
    <t>3</t>
  </si>
  <si>
    <t>1333612170</t>
  </si>
  <si>
    <t>M</t>
  </si>
  <si>
    <t>631 5A2501 MAT</t>
  </si>
  <si>
    <t>Skruž izolačná hr.25mm vnútorný priemer 21mm dĺ.1000mm</t>
  </si>
  <si>
    <t>8</t>
  </si>
  <si>
    <t>-484812255</t>
  </si>
  <si>
    <t>631 5A2502 MAT</t>
  </si>
  <si>
    <t>Skruž izolačná  hr.25mm vnútorný priemer 27mm dĺ.1000mm</t>
  </si>
  <si>
    <t>830126176</t>
  </si>
  <si>
    <t>71340-1307 713</t>
  </si>
  <si>
    <t>Montáž rúrok z PE hr. 30 mm, vnút. priemer 42-70</t>
  </si>
  <si>
    <t>1768105716</t>
  </si>
  <si>
    <t>5</t>
  </si>
  <si>
    <t>631 5A2520 MAT</t>
  </si>
  <si>
    <t>Skruž izolačná hr.30mm vnútorný priemer 34mm dĺ.1000mm</t>
  </si>
  <si>
    <t>103631339</t>
  </si>
  <si>
    <t>6</t>
  </si>
  <si>
    <t>631 5A2521 MAT</t>
  </si>
  <si>
    <t>Skruž izolačná  hr.30mm vnútorný priemer 43mm dĺ.1000mm</t>
  </si>
  <si>
    <t>1880960540</t>
  </si>
  <si>
    <t>7</t>
  </si>
  <si>
    <t>631 5A2522 MAT</t>
  </si>
  <si>
    <t>Skruž izolačná  hr.30mm vnútorný priemer 49mm dĺ.1000mm</t>
  </si>
  <si>
    <t>-1293154385</t>
  </si>
  <si>
    <t>71340-1310 713</t>
  </si>
  <si>
    <t>Montáž rúrok z PE hr. 30 mm, vnút. priemer 76-95</t>
  </si>
  <si>
    <t>1435614582</t>
  </si>
  <si>
    <t>9</t>
  </si>
  <si>
    <t>631 5A2525 MAT</t>
  </si>
  <si>
    <t>Skruž izolačná  hr.30mm vnútorný priemer 77mm dĺ.1000mm</t>
  </si>
  <si>
    <t>1779710002</t>
  </si>
  <si>
    <t>10</t>
  </si>
  <si>
    <t>73312-2202 731</t>
  </si>
  <si>
    <t>Potrubie z uhlíkovej ocele hladké spojované lisovaním DN 12</t>
  </si>
  <si>
    <t>-1473755364</t>
  </si>
  <si>
    <t>11</t>
  </si>
  <si>
    <t>73312-2203 731</t>
  </si>
  <si>
    <t>Potrubie z uhlíkovej ocele hladké spojované lisovaním DN 15</t>
  </si>
  <si>
    <t>209871050</t>
  </si>
  <si>
    <t>12</t>
  </si>
  <si>
    <t>73312-2204 731</t>
  </si>
  <si>
    <t>Potrubie z uhlíkovej ocele hladké spojované lisovaním DN 20</t>
  </si>
  <si>
    <t>152232106</t>
  </si>
  <si>
    <t>13</t>
  </si>
  <si>
    <t>73312-2205 731</t>
  </si>
  <si>
    <t>Potrubie z uhlíkovej ocele hladké spojované lisovaním DN 25</t>
  </si>
  <si>
    <t>1379140503</t>
  </si>
  <si>
    <t>14</t>
  </si>
  <si>
    <t>73312-2206 731</t>
  </si>
  <si>
    <t>Potrubie z uhlíkovej ocele hladké spojované lisovaním DN 32</t>
  </si>
  <si>
    <t>-1853506922</t>
  </si>
  <si>
    <t>15</t>
  </si>
  <si>
    <t>73319-0107 731</t>
  </si>
  <si>
    <t>Tlaková skúška potrubia a ocel. rúrok závitových do DN 40</t>
  </si>
  <si>
    <t>-921091577</t>
  </si>
  <si>
    <t>16</t>
  </si>
  <si>
    <t>73420-9103 731</t>
  </si>
  <si>
    <t>Montáž armatúr s jedným závitom G 1/2</t>
  </si>
  <si>
    <t>kus</t>
  </si>
  <si>
    <t>451783329</t>
  </si>
  <si>
    <t>17</t>
  </si>
  <si>
    <t>422 1D0102 MAT</t>
  </si>
  <si>
    <t>Ventil odvzdušňovací automatický 1/2"</t>
  </si>
  <si>
    <t>-958197895</t>
  </si>
  <si>
    <t>18</t>
  </si>
  <si>
    <t>73420-9112 731</t>
  </si>
  <si>
    <t>Montáž armatúr s dvoma závitmi G 3/8</t>
  </si>
  <si>
    <t>1111968827</t>
  </si>
  <si>
    <t>19</t>
  </si>
  <si>
    <t>551 2D0446 MAT</t>
  </si>
  <si>
    <t>Hlavica - termostat  pre verejné priestory</t>
  </si>
  <si>
    <t>516817945</t>
  </si>
  <si>
    <t>73420-9113 731</t>
  </si>
  <si>
    <t>Montáž armatúr s dvoma závitmi G 1/2</t>
  </si>
  <si>
    <t>244770652</t>
  </si>
  <si>
    <t>21</t>
  </si>
  <si>
    <t>551 2D1752 MAT</t>
  </si>
  <si>
    <t>Ventil termostatický, priamy 1/2"</t>
  </si>
  <si>
    <t>-2118305040</t>
  </si>
  <si>
    <t>22</t>
  </si>
  <si>
    <t>551 2D2102 MAT</t>
  </si>
  <si>
    <t>Ventil spiatočkový  priamy 1/2"</t>
  </si>
  <si>
    <t>-1239530932</t>
  </si>
  <si>
    <t>23</t>
  </si>
  <si>
    <t>73420-9114 731</t>
  </si>
  <si>
    <t>Montáž armatúr s dvoma závitmi G 3/4</t>
  </si>
  <si>
    <t>1355947575</t>
  </si>
  <si>
    <t>24</t>
  </si>
  <si>
    <t>405 T001 MAT</t>
  </si>
  <si>
    <t>2-cestný zónový kulový ventil rada MBA 121 DN 20 s pohonom</t>
  </si>
  <si>
    <t>-1738232138</t>
  </si>
  <si>
    <t>25</t>
  </si>
  <si>
    <t>422 5E0102 MAT</t>
  </si>
  <si>
    <t>Ventil regulačný GM STRÖMAX-GM - 3/4"</t>
  </si>
  <si>
    <t>1367396133</t>
  </si>
  <si>
    <t>26</t>
  </si>
  <si>
    <t>73429-1123 731</t>
  </si>
  <si>
    <t>Kohút plniaci a vypúšťací G 1/2 PN 10 do 110°C závitový</t>
  </si>
  <si>
    <t>-446651149</t>
  </si>
  <si>
    <t>27</t>
  </si>
  <si>
    <t>73429-2714 731</t>
  </si>
  <si>
    <t>Kohút guľový priamy G 3/4 PN 42 do 185°C vnútorný závit</t>
  </si>
  <si>
    <t>1744079218</t>
  </si>
  <si>
    <t>28</t>
  </si>
  <si>
    <t>73449-4213 731</t>
  </si>
  <si>
    <t>Ostatné meracie armatúry, návarky s rúrk. závitom G 1/2</t>
  </si>
  <si>
    <t>1931898118</t>
  </si>
  <si>
    <t>29</t>
  </si>
  <si>
    <t>73115-1735 731</t>
  </si>
  <si>
    <t>Montáž tepelného čerpadla a El. do 50 kW</t>
  </si>
  <si>
    <t>súbor</t>
  </si>
  <si>
    <t>1563107567</t>
  </si>
  <si>
    <t>30</t>
  </si>
  <si>
    <t>484 PC MAT</t>
  </si>
  <si>
    <t>Tepelné čerpadlo voda/voda 35,0 kW  s príslušenstvom</t>
  </si>
  <si>
    <t>-998486843</t>
  </si>
  <si>
    <t>31</t>
  </si>
  <si>
    <t>73175-1306 731</t>
  </si>
  <si>
    <t>Elektrokotol 45 kW</t>
  </si>
  <si>
    <t>-2146450392</t>
  </si>
  <si>
    <t>32</t>
  </si>
  <si>
    <t>73176-2120 764</t>
  </si>
  <si>
    <t>Snímač prietoku studničnej vody+rozšírenie pre 400V</t>
  </si>
  <si>
    <t>-1126460374</t>
  </si>
  <si>
    <t>33</t>
  </si>
  <si>
    <t>73176-2220 764</t>
  </si>
  <si>
    <t>Bezpečnostný výmenník tepla</t>
  </si>
  <si>
    <t>-1562885138</t>
  </si>
  <si>
    <t>34</t>
  </si>
  <si>
    <t>73199-9906pc 731</t>
  </si>
  <si>
    <t>0dborná pomoc pri montáži a uvedení zariadenia do prevádzky</t>
  </si>
  <si>
    <t>kpl</t>
  </si>
  <si>
    <t>-665720592</t>
  </si>
  <si>
    <t>35</t>
  </si>
  <si>
    <t>73500-0912 731</t>
  </si>
  <si>
    <t>Vyregulovanie ventilov a kohútov s termost. ovlád. pri oprav</t>
  </si>
  <si>
    <t>1665933370</t>
  </si>
  <si>
    <t>36</t>
  </si>
  <si>
    <t>73515-3300 731</t>
  </si>
  <si>
    <t>Prípl. za odvzdušňovací ventil telies VSŽ</t>
  </si>
  <si>
    <t>880084333</t>
  </si>
  <si>
    <t>37</t>
  </si>
  <si>
    <t>73515-8110 731</t>
  </si>
  <si>
    <t>Vykur. telesá panel. 1 radové, tlak. skúšky telies vodou</t>
  </si>
  <si>
    <t>-1807631242</t>
  </si>
  <si>
    <t>38</t>
  </si>
  <si>
    <t>73515-8120 731</t>
  </si>
  <si>
    <t>Vykur. telesá panel. 2 radové, tlak. skúšky telies vodou</t>
  </si>
  <si>
    <t>-2088401708</t>
  </si>
  <si>
    <t>39</t>
  </si>
  <si>
    <t>73515-9613 731</t>
  </si>
  <si>
    <t>Montáž vyhr. telies oc.doskové jednoduché bez odvzd. KORAD-10S Hdo600/Ldo2000mm</t>
  </si>
  <si>
    <t>478235261</t>
  </si>
  <si>
    <t>40</t>
  </si>
  <si>
    <t>484 9D0226 MAT</t>
  </si>
  <si>
    <t>Radiátor yp 10S - dĺž.500 x výš.600 mm</t>
  </si>
  <si>
    <t>718611071</t>
  </si>
  <si>
    <t>41</t>
  </si>
  <si>
    <t>73515-9619 731</t>
  </si>
  <si>
    <t>Montáž vyhr. telies oc.doskové jednoduché bez odvzd. KORAD-11K Hdo600/Ldo2000mm</t>
  </si>
  <si>
    <t>1866703879</t>
  </si>
  <si>
    <t>42</t>
  </si>
  <si>
    <t>484 9D0492 MAT</t>
  </si>
  <si>
    <t>Radiátor Typ 11K - dĺž.500 x výš.600 mm</t>
  </si>
  <si>
    <t>-1019653519</t>
  </si>
  <si>
    <t>43</t>
  </si>
  <si>
    <t>484 9D0493 MAT</t>
  </si>
  <si>
    <t>Radiátor Typ 11K - dĺž.600 x výš.600 mm</t>
  </si>
  <si>
    <t>332373180</t>
  </si>
  <si>
    <t>44</t>
  </si>
  <si>
    <t>484 9D0494 MAT</t>
  </si>
  <si>
    <t>Radiátor Typ 11K - dĺž.700 x výš.600 mm</t>
  </si>
  <si>
    <t>-930435092</t>
  </si>
  <si>
    <t>45</t>
  </si>
  <si>
    <t>484 9D0497 MAT</t>
  </si>
  <si>
    <t>Radiátor Typ 11K - dĺž.1000 x výš.600 mm</t>
  </si>
  <si>
    <t>1248165301</t>
  </si>
  <si>
    <t>46</t>
  </si>
  <si>
    <t>484 9D0499 MAT</t>
  </si>
  <si>
    <t>Radiátor Typ 11K - dĺž.1200 x výš.600 mm</t>
  </si>
  <si>
    <t>1500950164</t>
  </si>
  <si>
    <t>47</t>
  </si>
  <si>
    <t>73515-9645 731</t>
  </si>
  <si>
    <t>Montáž vyhr. telies oc.doskové dvojité bez odvzd. KORAD-22K Hdo600/Ldo2000mm</t>
  </si>
  <si>
    <t>-1848912158</t>
  </si>
  <si>
    <t>48</t>
  </si>
  <si>
    <t>484 9D1122 MAT</t>
  </si>
  <si>
    <t>Radiátor Typ 22K - dĺž.500 x výš.600 mm</t>
  </si>
  <si>
    <t>1221719822</t>
  </si>
  <si>
    <t>49</t>
  </si>
  <si>
    <t>484 9D1124 MAT</t>
  </si>
  <si>
    <t>Radiátor Typ 22K - dĺž.700 x výš.600 mm</t>
  </si>
  <si>
    <t>14282501</t>
  </si>
  <si>
    <t>50</t>
  </si>
  <si>
    <t>484 9D1127 MAT</t>
  </si>
  <si>
    <t>Radiátor Typ 22K - dĺž.1000 x výš.600 mm</t>
  </si>
  <si>
    <t>1206101716</t>
  </si>
  <si>
    <t>51</t>
  </si>
  <si>
    <t>484 9D1129 MAT</t>
  </si>
  <si>
    <t>Radiátor Typ 22K - dĺž.1200 x výš.600 mm</t>
  </si>
  <si>
    <t>-1316268898</t>
  </si>
  <si>
    <t>52</t>
  </si>
  <si>
    <t>73211-0000 731</t>
  </si>
  <si>
    <t>Montáž technológie</t>
  </si>
  <si>
    <t>%</t>
  </si>
  <si>
    <t>-1123123216</t>
  </si>
  <si>
    <t>53</t>
  </si>
  <si>
    <t>484 4C0401pc MAT</t>
  </si>
  <si>
    <t>Chemická úpravňa vody , 230V</t>
  </si>
  <si>
    <t>52347644</t>
  </si>
  <si>
    <t>54</t>
  </si>
  <si>
    <t>484 4C0402pc MAT</t>
  </si>
  <si>
    <t>Nádoba akumulačná stojatá 1000 L</t>
  </si>
  <si>
    <t>-843196242</t>
  </si>
  <si>
    <t>55</t>
  </si>
  <si>
    <t>484 4C0403x MAT</t>
  </si>
  <si>
    <t>Odkaľovač DN175/65</t>
  </si>
  <si>
    <t>-1435795684</t>
  </si>
  <si>
    <t>56</t>
  </si>
  <si>
    <t>484 4C0404pc MAT</t>
  </si>
  <si>
    <t>Kombi rozdeľovač a zberač M 200 dl.2,45 m</t>
  </si>
  <si>
    <t>-2042233815</t>
  </si>
  <si>
    <t>57</t>
  </si>
  <si>
    <t>73219-9100 731</t>
  </si>
  <si>
    <t>Montáž orientačných štítkov</t>
  </si>
  <si>
    <t>1200606230</t>
  </si>
  <si>
    <t>58</t>
  </si>
  <si>
    <t>404 6A0101 MAT</t>
  </si>
  <si>
    <t>Tabuľka orientačná</t>
  </si>
  <si>
    <t>-1485244082</t>
  </si>
  <si>
    <t>59</t>
  </si>
  <si>
    <t>73233-0423 731</t>
  </si>
  <si>
    <t>Nádoba expanzná  s membránou, tlak 6 barov, plastový povlak, objem 400 l</t>
  </si>
  <si>
    <t>1438068762</t>
  </si>
  <si>
    <t>60</t>
  </si>
  <si>
    <t>73233-0722 731</t>
  </si>
  <si>
    <t>Automatické doplňovanie a kontrola tlaku vody  do 10 bar/60° C</t>
  </si>
  <si>
    <t>-1699720668</t>
  </si>
  <si>
    <t>61</t>
  </si>
  <si>
    <t>73242-9111 731</t>
  </si>
  <si>
    <t>Montáž čerpadiel obehových špirál. DN 25</t>
  </si>
  <si>
    <t>-1461702902</t>
  </si>
  <si>
    <t>62</t>
  </si>
  <si>
    <t>MAT</t>
  </si>
  <si>
    <t>Čerpadlo studničné do vrtu</t>
  </si>
  <si>
    <t>-836674089</t>
  </si>
  <si>
    <t>63</t>
  </si>
  <si>
    <t>426 105710 MAT</t>
  </si>
  <si>
    <t>Čerpadlo vodárenské 0,3 m3/hod  230V</t>
  </si>
  <si>
    <t>-1581396817</t>
  </si>
  <si>
    <t>64</t>
  </si>
  <si>
    <t>73242-9112 731</t>
  </si>
  <si>
    <t>Montáž čerpadiel obehových špirál. DN 40</t>
  </si>
  <si>
    <t>-1265083314</t>
  </si>
  <si>
    <t>65</t>
  </si>
  <si>
    <t>426 1A1311p MAT</t>
  </si>
  <si>
    <t>Čerpadlo 1,8 m3/hod, 230V</t>
  </si>
  <si>
    <t>681548069</t>
  </si>
  <si>
    <t>66</t>
  </si>
  <si>
    <t>24005-0090 924</t>
  </si>
  <si>
    <t>Montáž : Jednotka vykurovacia</t>
  </si>
  <si>
    <t>1996348860</t>
  </si>
  <si>
    <t>67</t>
  </si>
  <si>
    <t>429 fLEOINOX MAT</t>
  </si>
  <si>
    <t>Teplovodná VZT jednotka FLOWAIR INOX 25M s reguláciou</t>
  </si>
  <si>
    <t>-857415584</t>
  </si>
  <si>
    <t>68</t>
  </si>
  <si>
    <t>72214-0108 721</t>
  </si>
  <si>
    <t>Potrubie vodovodné oceľové DN 65 z ušlechtilej ocele spájané lisovaním</t>
  </si>
  <si>
    <t>-1443259927</t>
  </si>
  <si>
    <t>69</t>
  </si>
  <si>
    <t>-853168374</t>
  </si>
  <si>
    <t>70</t>
  </si>
  <si>
    <t>1242940433</t>
  </si>
  <si>
    <t>71</t>
  </si>
  <si>
    <t>-1521969113</t>
  </si>
  <si>
    <t>72</t>
  </si>
  <si>
    <t>-1918988180</t>
  </si>
  <si>
    <t>73</t>
  </si>
  <si>
    <t>73312-2207 731</t>
  </si>
  <si>
    <t>Potrubie z uhlíkovej ocele hladké spojované lisovaním DN 40</t>
  </si>
  <si>
    <t>-1814931987</t>
  </si>
  <si>
    <t>74</t>
  </si>
  <si>
    <t>-1950792797</t>
  </si>
  <si>
    <t>75</t>
  </si>
  <si>
    <t>73319-0225 731</t>
  </si>
  <si>
    <t>Tlaková skúška potrubia z ocel. rúrok hladkých do pr. 89/3,6</t>
  </si>
  <si>
    <t>-297091056</t>
  </si>
  <si>
    <t>76</t>
  </si>
  <si>
    <t>36041-0017 936</t>
  </si>
  <si>
    <t>Montáž snímača teploty jednoduchého</t>
  </si>
  <si>
    <t>-1312034463</t>
  </si>
  <si>
    <t>77</t>
  </si>
  <si>
    <t>429 FX MAT</t>
  </si>
  <si>
    <t>Senzor teploty PT 1000 out</t>
  </si>
  <si>
    <t>-1978080456</t>
  </si>
  <si>
    <t>78</t>
  </si>
  <si>
    <t>36041-0032 936</t>
  </si>
  <si>
    <t>Montáž termostatu</t>
  </si>
  <si>
    <t>1507695243</t>
  </si>
  <si>
    <t>79</t>
  </si>
  <si>
    <t>429 FXx MAT</t>
  </si>
  <si>
    <t>Programovateľný regulátor otáčok s termostatom VNTLCD</t>
  </si>
  <si>
    <t>822586233</t>
  </si>
  <si>
    <t>80</t>
  </si>
  <si>
    <t>-587911900</t>
  </si>
  <si>
    <t>81</t>
  </si>
  <si>
    <t>422 5C0205 MAT</t>
  </si>
  <si>
    <t>Ventil poistný SVW 6-1/2"</t>
  </si>
  <si>
    <t>647386273</t>
  </si>
  <si>
    <t>82</t>
  </si>
  <si>
    <t>73420-9105 731</t>
  </si>
  <si>
    <t>Montáž armatúr s jedným závitom G 1</t>
  </si>
  <si>
    <t>-639145765</t>
  </si>
  <si>
    <t>83</t>
  </si>
  <si>
    <t>422 5C0143 MAT</t>
  </si>
  <si>
    <t>Ventil poistný SVH 30-1"</t>
  </si>
  <si>
    <t>736927458</t>
  </si>
  <si>
    <t>84</t>
  </si>
  <si>
    <t>-743485381</t>
  </si>
  <si>
    <t>85</t>
  </si>
  <si>
    <t>422 5E0101 MAT</t>
  </si>
  <si>
    <t>Ventil regulačný   GM STRÖMAX-GM - 1/2"</t>
  </si>
  <si>
    <t>-807810775</t>
  </si>
  <si>
    <t>86</t>
  </si>
  <si>
    <t>422 8A0602 MAT</t>
  </si>
  <si>
    <t>Klapka spätná DN15</t>
  </si>
  <si>
    <t>-1646388865</t>
  </si>
  <si>
    <t>87</t>
  </si>
  <si>
    <t>436 1A0101 MAT</t>
  </si>
  <si>
    <t>Filter s preplachom G 1/2"</t>
  </si>
  <si>
    <t>-577154407</t>
  </si>
  <si>
    <t>88</t>
  </si>
  <si>
    <t>73420-9116 731</t>
  </si>
  <si>
    <t>Montáž armatúr s dvoma závitmi G 5/4</t>
  </si>
  <si>
    <t>1274291130</t>
  </si>
  <si>
    <t>89</t>
  </si>
  <si>
    <t>422 8A0605 MAT</t>
  </si>
  <si>
    <t>Klapka spätná DN 32</t>
  </si>
  <si>
    <t>1267417420</t>
  </si>
  <si>
    <t>90</t>
  </si>
  <si>
    <t>484 6B0593 MAT</t>
  </si>
  <si>
    <t>Kohút guľový MK 1 1/4 so zaistením</t>
  </si>
  <si>
    <t>1836653356</t>
  </si>
  <si>
    <t>91</t>
  </si>
  <si>
    <t>73420-9117 731</t>
  </si>
  <si>
    <t>Montáž armatúr s dvoma závitmi G 6/4</t>
  </si>
  <si>
    <t>1534734334</t>
  </si>
  <si>
    <t>92</t>
  </si>
  <si>
    <t>422 5C0145 MAT</t>
  </si>
  <si>
    <t>Ventil poistný SVH 30-1 1/2"</t>
  </si>
  <si>
    <t>1503673477</t>
  </si>
  <si>
    <t>93</t>
  </si>
  <si>
    <t>422 5E0105 MAT</t>
  </si>
  <si>
    <t>Ventil regulačný  GM STRÖMAX-GM - 1 1/2"</t>
  </si>
  <si>
    <t>167583528</t>
  </si>
  <si>
    <t>94</t>
  </si>
  <si>
    <t>73420-9119 731</t>
  </si>
  <si>
    <t>Montáž armatúr s dvoma závitmi G 2 1/2</t>
  </si>
  <si>
    <t>922264450</t>
  </si>
  <si>
    <t>95</t>
  </si>
  <si>
    <t>436 1B0308 MAT</t>
  </si>
  <si>
    <t>Filter čistiaci DN65</t>
  </si>
  <si>
    <t>1804745346</t>
  </si>
  <si>
    <t>96</t>
  </si>
  <si>
    <t>73420-9123 731</t>
  </si>
  <si>
    <t>Montáž armatúr s troma závitmi G 1/2</t>
  </si>
  <si>
    <t>-893723900</t>
  </si>
  <si>
    <t>97</t>
  </si>
  <si>
    <t>405 S007985 MAT</t>
  </si>
  <si>
    <t>Trojcestný ventil so závitom PN16 DN15 kvs do 2,5 DN15</t>
  </si>
  <si>
    <t>-468023629</t>
  </si>
  <si>
    <t>98</t>
  </si>
  <si>
    <t>73421-2113 731</t>
  </si>
  <si>
    <t>Ventil odvzdušňovací závitový samočinný  DN 15</t>
  </si>
  <si>
    <t>-854984611</t>
  </si>
  <si>
    <t>99</t>
  </si>
  <si>
    <t>2049829769</t>
  </si>
  <si>
    <t>100</t>
  </si>
  <si>
    <t>73429-1124 731</t>
  </si>
  <si>
    <t>Kohút plniaci a vypúšťací G 3/4 PN 10 do 110°C závitový</t>
  </si>
  <si>
    <t>-1573384079</t>
  </si>
  <si>
    <t>101</t>
  </si>
  <si>
    <t>73429-2713 731</t>
  </si>
  <si>
    <t>Kohút guľový priamy G 1/2 PN 42 do 185°C vnútorný závit</t>
  </si>
  <si>
    <t>-1643652234</t>
  </si>
  <si>
    <t>102</t>
  </si>
  <si>
    <t>1434913049</t>
  </si>
  <si>
    <t>103</t>
  </si>
  <si>
    <t>73429-2715 731</t>
  </si>
  <si>
    <t>Kohút guľový priamy G 1 PN 42 do 185°C vnútorný závit</t>
  </si>
  <si>
    <t>-401815203</t>
  </si>
  <si>
    <t>104</t>
  </si>
  <si>
    <t>73429-2716 731</t>
  </si>
  <si>
    <t>Kohút guľový priamy G 1 1/4 PN 42 do 185°C vnútorný závit</t>
  </si>
  <si>
    <t>1915882821</t>
  </si>
  <si>
    <t>105</t>
  </si>
  <si>
    <t>73429-2717 731</t>
  </si>
  <si>
    <t>Kohút guľový priamy G 1 1/2 PN 42 do 185°C vnútorný závit</t>
  </si>
  <si>
    <t>-819367390</t>
  </si>
  <si>
    <t>106</t>
  </si>
  <si>
    <t>73429-2719 731</t>
  </si>
  <si>
    <t>Kohút guľový priamy G 2 1/2 PN 42 do 185°C vnútorný závit</t>
  </si>
  <si>
    <t>2118539670</t>
  </si>
  <si>
    <t>107</t>
  </si>
  <si>
    <t>73441-1111 731</t>
  </si>
  <si>
    <t>Teplomery s ochranným púzdrom priame typ 160 prev. A</t>
  </si>
  <si>
    <t>741530595</t>
  </si>
  <si>
    <t>108</t>
  </si>
  <si>
    <t>73442-1130 731</t>
  </si>
  <si>
    <t>Tlakomery deformačné so spodným prípojom 03313 pr. 160</t>
  </si>
  <si>
    <t>-1959688545</t>
  </si>
  <si>
    <t>109</t>
  </si>
  <si>
    <t>73442-4101 731</t>
  </si>
  <si>
    <t>Kondenzačná slučka na privarenie zahnutá PN 250 do 300°C</t>
  </si>
  <si>
    <t>920538840</t>
  </si>
  <si>
    <t>110</t>
  </si>
  <si>
    <t>73442-4912 731</t>
  </si>
  <si>
    <t>Príslušenstvo tlakomerov, kohúty čapové K70-181-716 M 20x1,5</t>
  </si>
  <si>
    <t>1892278657</t>
  </si>
  <si>
    <t>111</t>
  </si>
  <si>
    <t>-250525325</t>
  </si>
  <si>
    <t>112</t>
  </si>
  <si>
    <t>73449-4214 731</t>
  </si>
  <si>
    <t>Ostatné meracie armatúry, návarky s rúrk. závitom G 3/4</t>
  </si>
  <si>
    <t>1892432322</t>
  </si>
  <si>
    <t>113</t>
  </si>
  <si>
    <t>73449-9211 731</t>
  </si>
  <si>
    <t>Ostatné meracie armatúry, montáž návarky M 20 x 1,5</t>
  </si>
  <si>
    <t>104061283</t>
  </si>
  <si>
    <t>114</t>
  </si>
  <si>
    <t>48060-0001 948</t>
  </si>
  <si>
    <t>Vykurovacia skúška</t>
  </si>
  <si>
    <t>hod</t>
  </si>
  <si>
    <t>-147865180</t>
  </si>
  <si>
    <t>115</t>
  </si>
  <si>
    <t>36043-0023 936</t>
  </si>
  <si>
    <t>Montáž servopohonu</t>
  </si>
  <si>
    <t>-625173819</t>
  </si>
  <si>
    <t>116</t>
  </si>
  <si>
    <t>405 S005430 MAT</t>
  </si>
  <si>
    <t>Pohon pre trojcestný ventil</t>
  </si>
  <si>
    <t>955479774</t>
  </si>
  <si>
    <t>117</t>
  </si>
  <si>
    <t>48020-3001 948</t>
  </si>
  <si>
    <t>Skúška tesnosti tlak. nádob stabilných o obsahu do 0,2 m3</t>
  </si>
  <si>
    <t>-163655908</t>
  </si>
  <si>
    <t>118</t>
  </si>
  <si>
    <t>48020-4003 948</t>
  </si>
  <si>
    <t>Montáž : Tlaková skúška tlak. nádob stabilných o obsahu 0,8 až 1,5 m3</t>
  </si>
  <si>
    <t>-1882546435</t>
  </si>
  <si>
    <t>119</t>
  </si>
  <si>
    <t>48060-0002 948</t>
  </si>
  <si>
    <t>Spustenie úpravne do prevádzky</t>
  </si>
  <si>
    <t>-1901103625</t>
  </si>
  <si>
    <t>120</t>
  </si>
  <si>
    <t>48060-0003 948</t>
  </si>
  <si>
    <t>Technická inšpekcia</t>
  </si>
  <si>
    <t>-1888614560</t>
  </si>
  <si>
    <t>VP - Práce naviac</t>
  </si>
  <si>
    <t>PN</t>
  </si>
  <si>
    <t>Časť:</t>
  </si>
  <si>
    <t>SO02 - Stavebná časť</t>
  </si>
  <si>
    <t>HSV -  Práce a dodávky HSV</t>
  </si>
  <si>
    <t xml:space="preserve">    1 -  Zemné práce</t>
  </si>
  <si>
    <t xml:space="preserve">    2 -  Zakladanie</t>
  </si>
  <si>
    <t xml:space="preserve">    3 -  Zvislé a kompletné konštrukcie</t>
  </si>
  <si>
    <t xml:space="preserve">    4 -  Vodorovné konštrukcie</t>
  </si>
  <si>
    <t xml:space="preserve">    6 -  Úpravy povrchov, podlahy, osadenie</t>
  </si>
  <si>
    <t xml:space="preserve">    9 -  Ostatné konštrukcie a práce-búranie</t>
  </si>
  <si>
    <t xml:space="preserve">    99 -  Presun hmôt HSV</t>
  </si>
  <si>
    <t>PSV -  Práce a dodávky PSV</t>
  </si>
  <si>
    <t xml:space="preserve">    711 -  Izolácie proti vode a vlhkosti</t>
  </si>
  <si>
    <t xml:space="preserve">    713 -  Izolácie tepelné</t>
  </si>
  <si>
    <t xml:space="preserve">    725 -  Zdravotechnika</t>
  </si>
  <si>
    <t xml:space="preserve">    762 -  Konštrukcie tesárske</t>
  </si>
  <si>
    <t xml:space="preserve">    764 -  Konštrukcie klampiarske</t>
  </si>
  <si>
    <t xml:space="preserve">    766 -  Konštrukcie stolárske</t>
  </si>
  <si>
    <t xml:space="preserve">    767 -  Konštrukcie doplnkové kovové</t>
  </si>
  <si>
    <t xml:space="preserve">    777 -  Podlahy syntetické</t>
  </si>
  <si>
    <t xml:space="preserve">    783 -  Dokončovacie práce</t>
  </si>
  <si>
    <t xml:space="preserve">    784 -  Dokončovacie práce</t>
  </si>
  <si>
    <t>121101111</t>
  </si>
  <si>
    <t>Odstránenie ornice s vodor. premiestn. na hromady, so zložením na vzdialenosť do 100 m a do 100m3</t>
  </si>
  <si>
    <t>m3</t>
  </si>
  <si>
    <t>-912817813</t>
  </si>
  <si>
    <t>132201101</t>
  </si>
  <si>
    <t>Výkop ryhy do šírky 600 mm v horn.3 do 100 m3</t>
  </si>
  <si>
    <t>2126681592</t>
  </si>
  <si>
    <t>132201109</t>
  </si>
  <si>
    <t>Príplatok k cene za lepivosť pri hĺbení rýh šírky do 600 mm zapažených i nezapažených s urovnaním dna v hornine 3</t>
  </si>
  <si>
    <t>1358157028</t>
  </si>
  <si>
    <t>162201102</t>
  </si>
  <si>
    <t>Vodorovné premiestnenie výkopku z horniny 1-4 nad 20-50m</t>
  </si>
  <si>
    <t>2139138047</t>
  </si>
  <si>
    <t>162501102</t>
  </si>
  <si>
    <t xml:space="preserve">Vodorovné premiestnenie výkopku  po spevnenej ceste z  horniny tr.1-4, do 100 m3 na vzdialenosť do 3000 m </t>
  </si>
  <si>
    <t>1163329014</t>
  </si>
  <si>
    <t>171201201</t>
  </si>
  <si>
    <t>Uloženie sypaniny na skládky do 100 m3</t>
  </si>
  <si>
    <t>-300889515</t>
  </si>
  <si>
    <t>171209002</t>
  </si>
  <si>
    <t>Poplatok za skladovanie - zemina a kamenivo (17 05) ostatné</t>
  </si>
  <si>
    <t>t</t>
  </si>
  <si>
    <t>-111921986</t>
  </si>
  <si>
    <t>271573001</t>
  </si>
  <si>
    <t>Násyp pod základové  konštrukcie so zhutnením zo štrkopiesku fr.0-32 mm</t>
  </si>
  <si>
    <t>-831854583</t>
  </si>
  <si>
    <t>273321311</t>
  </si>
  <si>
    <t xml:space="preserve">Betón základových dosiek, železový (bez výstuže), tr.C 16/20 </t>
  </si>
  <si>
    <t>1213136497</t>
  </si>
  <si>
    <t>273362021</t>
  </si>
  <si>
    <t>Výstuž základových dosiek zo zvár. sietí KARI</t>
  </si>
  <si>
    <t>1231401624</t>
  </si>
  <si>
    <t>274313611</t>
  </si>
  <si>
    <t>Betón základových pásov, prostý tr.C 16/20</t>
  </si>
  <si>
    <t>1759203448</t>
  </si>
  <si>
    <t>274361821</t>
  </si>
  <si>
    <t>Výstuž základových pásov z ocele 10505</t>
  </si>
  <si>
    <t>-1583667741</t>
  </si>
  <si>
    <t>311272124</t>
  </si>
  <si>
    <t>Murivo nosné (m3) z tvárnic YTONG hr. 300 mm P6-650 hladkých, na MVC a maltu YTONG (300x249x499)</t>
  </si>
  <si>
    <t>-1233947012</t>
  </si>
  <si>
    <t>317161102</t>
  </si>
  <si>
    <t>Montáž prekladov nosných keramických roletových HELUZ 238 x 365 - 490 x 1500 mm, svetlosť do 1100 mm</t>
  </si>
  <si>
    <t>ks</t>
  </si>
  <si>
    <t>-1076367160</t>
  </si>
  <si>
    <t>5934063301</t>
  </si>
  <si>
    <t>HELUZ Preklad L=1250xB=115xH=71 mm</t>
  </si>
  <si>
    <t>-315273008</t>
  </si>
  <si>
    <t>317324121</t>
  </si>
  <si>
    <t>Stužujúce vence klenieb obrubné a priečne zo železového betónu tr.C 16/20 v priestore voľnom</t>
  </si>
  <si>
    <t>-1383921844</t>
  </si>
  <si>
    <t>317354111</t>
  </si>
  <si>
    <t>Debnenie vencov a ríms</t>
  </si>
  <si>
    <t>m2</t>
  </si>
  <si>
    <t>-1965815954</t>
  </si>
  <si>
    <t>317361131</t>
  </si>
  <si>
    <t>Výstuž stužuj. vencov klenieb alebo ukončujúcich ríms z ocele 10505</t>
  </si>
  <si>
    <t>-371876954</t>
  </si>
  <si>
    <t>342272103</t>
  </si>
  <si>
    <t>Priečky z tvárnic YTONG hr. 125 mm P2-500 hladkých, na MVC a maltu YTONG (125x249x599)</t>
  </si>
  <si>
    <t>-732735773</t>
  </si>
  <si>
    <t>411321414</t>
  </si>
  <si>
    <t xml:space="preserve">Betón stropov doskových a trámových,  železový tr.C 25/30 </t>
  </si>
  <si>
    <t>-1741326720</t>
  </si>
  <si>
    <t>411351101</t>
  </si>
  <si>
    <t>Debnenie stropov doskových zhotovenie-dielce</t>
  </si>
  <si>
    <t>-116533673</t>
  </si>
  <si>
    <t>411351102</t>
  </si>
  <si>
    <t>Debnenie stropov doskových odstránenie-dielce</t>
  </si>
  <si>
    <t>140534201</t>
  </si>
  <si>
    <t>411354171</t>
  </si>
  <si>
    <t>Podporná konštrukcia stropov výšky do 4 m pre zaťaženie do 5 kPa zhotovenie</t>
  </si>
  <si>
    <t>-1436645027</t>
  </si>
  <si>
    <t>411354172</t>
  </si>
  <si>
    <t>Podporná konštrukcia stropov výšky do 4 m pre zaťaženie do 5 kPa odstránenie</t>
  </si>
  <si>
    <t>435908557</t>
  </si>
  <si>
    <t>411362021</t>
  </si>
  <si>
    <t>Výstuž stropov doskových, trámových, vložkových,konzolových alebo balkónových, zo zváraných sietí KARI</t>
  </si>
  <si>
    <t>-250599225</t>
  </si>
  <si>
    <t>611421133</t>
  </si>
  <si>
    <t>Vnútorná omietka vápenná alebo vápennocementová stropov štuková</t>
  </si>
  <si>
    <t>-641575272</t>
  </si>
  <si>
    <t>612421637</t>
  </si>
  <si>
    <t>Vnútorná omietka vápenná alebo vápennocementová v podlaží a v schodisku stien štuková</t>
  </si>
  <si>
    <t>-2744423</t>
  </si>
  <si>
    <t>612471512</t>
  </si>
  <si>
    <t xml:space="preserve">Príprava podkladu pre vnútorné vápennocem. a vápenné omietky - BASF, penetračný náter na savé podklady  Prince Color Multigrund PGM </t>
  </si>
  <si>
    <t>-119488045</t>
  </si>
  <si>
    <t>612481119</t>
  </si>
  <si>
    <t>Potiahnutie vnútorných stien, sklotextílnou mriežkou</t>
  </si>
  <si>
    <t>-1497228297</t>
  </si>
  <si>
    <t>625258258</t>
  </si>
  <si>
    <t>Kontaktný zatepľovací systém hr. 160 mm StoTherm Mineral 1 - dosky z MW, skrutkovacie kotvy</t>
  </si>
  <si>
    <t>-433117763</t>
  </si>
  <si>
    <t>625258267</t>
  </si>
  <si>
    <t>Kontaktný zatepľovací systém ostenia hr. 40 mm StoTherm Mineral 1 - dosky z MW</t>
  </si>
  <si>
    <t>-370153395</t>
  </si>
  <si>
    <t>6324510551</t>
  </si>
  <si>
    <t>Poter pieskovocementový hr. 100 mm (krycí nášľapný)</t>
  </si>
  <si>
    <t>1913961746</t>
  </si>
  <si>
    <t>642942111</t>
  </si>
  <si>
    <t>Osadenie oceľovej dverovej zárubne alebo rámu, plochy otvoru do 2,5 m2</t>
  </si>
  <si>
    <t>1625578086</t>
  </si>
  <si>
    <t>5533190400</t>
  </si>
  <si>
    <t>Zárubňa oceľová CgU 80x197x6cm L</t>
  </si>
  <si>
    <t>-1372284336</t>
  </si>
  <si>
    <t>648991113</t>
  </si>
  <si>
    <t>Osadenie parapetných dosiek z plastických a poloplast., hmôt, š. nad 200 mm</t>
  </si>
  <si>
    <t>-200966367</t>
  </si>
  <si>
    <t>28300001001</t>
  </si>
  <si>
    <t>Parapet plastový</t>
  </si>
  <si>
    <t>1538877412</t>
  </si>
  <si>
    <t>941941041</t>
  </si>
  <si>
    <t>Montáž lešenia ľahkého pracovného radového s podlahami šírky nad 1,00 do 1,20 m, výšky do 10 m</t>
  </si>
  <si>
    <t>51509155</t>
  </si>
  <si>
    <t>9419410421</t>
  </si>
  <si>
    <t>Demontáž lešenia ľahkého pracovného radového s podlahami šírky nad 1,00 do 1,20 m, výšky nad 10 do 30 m</t>
  </si>
  <si>
    <t>714953389</t>
  </si>
  <si>
    <t>941941291</t>
  </si>
  <si>
    <t>Príplatok za prvý a každý ďalší i začatý mesiac použitia lešenia ľahkého pracovného radového s podlahami šírky nad 1,00 do 1,20 m, výšky do 10 m</t>
  </si>
  <si>
    <t>-1073013050</t>
  </si>
  <si>
    <t>941955002</t>
  </si>
  <si>
    <t>Lešenie ľahké pracovné pomocné s výškou lešeňovej podlahy nad 1,20 do 1,90 m</t>
  </si>
  <si>
    <t>-851352026</t>
  </si>
  <si>
    <t>998011001</t>
  </si>
  <si>
    <t>Presun hmôt pre budovy JKSO 801, 803, 812, zvislá konštr. z tehál, tvárnic, z kovu výšky do 6 m</t>
  </si>
  <si>
    <t>-759060646</t>
  </si>
  <si>
    <t>711111002</t>
  </si>
  <si>
    <t>Zhotovenie izolácie proti zemnej vlhkosti vodorovná asfaltovým lakom za studena</t>
  </si>
  <si>
    <t>-1830383711</t>
  </si>
  <si>
    <t>1116315200</t>
  </si>
  <si>
    <t>Lak asfaltový ALN-RENOLAK  N v sudoch</t>
  </si>
  <si>
    <t>-1755225806</t>
  </si>
  <si>
    <t>711141559</t>
  </si>
  <si>
    <t>Zhotovenie  izolácie proti zemnej vlhkosti a tlakovej vode vodorovná NAIP pritavením</t>
  </si>
  <si>
    <t>1557813322</t>
  </si>
  <si>
    <t>6283221000</t>
  </si>
  <si>
    <t>Asfaltovaný pás pre spodné vrstvy hydroizolačných systémov HYDROBIT V 60 S 35</t>
  </si>
  <si>
    <t>-1394272262</t>
  </si>
  <si>
    <t>998711101</t>
  </si>
  <si>
    <t>Presun hmôt pre izoláciu proti vode v objektoch výšky do 6 m</t>
  </si>
  <si>
    <t>-1570471303</t>
  </si>
  <si>
    <t>713131143s</t>
  </si>
  <si>
    <t>Montáž parotesnej fólie na stropy</t>
  </si>
  <si>
    <t>-1818091859</t>
  </si>
  <si>
    <t>1540</t>
  </si>
  <si>
    <t>Vysoko parotesná hliníková fólia JUTAFOL REFLEX AL 150</t>
  </si>
  <si>
    <t>88939033</t>
  </si>
  <si>
    <t>713161500</t>
  </si>
  <si>
    <t>Montáž tepelnej izolácie striech šikmých kladená voľne medzi a pod krokvy hr. do 10 cm</t>
  </si>
  <si>
    <t>-2012380996</t>
  </si>
  <si>
    <t>6313670022</t>
  </si>
  <si>
    <t>Domo sklená vlna  hrúbka 100mm</t>
  </si>
  <si>
    <t>-636592126</t>
  </si>
  <si>
    <t>713161510</t>
  </si>
  <si>
    <t>Montáž tepelnej izolácie striech šikmých kladená voľne medzi a pod krokvy hr. nad 10 cm</t>
  </si>
  <si>
    <t>-1458859233</t>
  </si>
  <si>
    <t>6313670028</t>
  </si>
  <si>
    <t>Domo sklená vlna  hrúbka 160mm</t>
  </si>
  <si>
    <t>-1447759590</t>
  </si>
  <si>
    <t>998713102</t>
  </si>
  <si>
    <t>Presun hmôt pre izolácie tepelné v objektoch výšky nad 6 m do 12 m</t>
  </si>
  <si>
    <t>1402996244</t>
  </si>
  <si>
    <t>725219401</t>
  </si>
  <si>
    <t>Montáž umývadla na skrutky do muriva, bez výtokovej armatúry</t>
  </si>
  <si>
    <t>súb.</t>
  </si>
  <si>
    <t>-2141191393</t>
  </si>
  <si>
    <t>6421370600</t>
  </si>
  <si>
    <t>Umývadlo Bermud I.A 55cm 1503 bez diery</t>
  </si>
  <si>
    <t>-337533193</t>
  </si>
  <si>
    <t>7623321201</t>
  </si>
  <si>
    <t xml:space="preserve">Montáž viazaných konštrukcií krovov striech </t>
  </si>
  <si>
    <t>1002291337</t>
  </si>
  <si>
    <t>762341002</t>
  </si>
  <si>
    <t>Montáž debnenia jednoduchých striech, na kontralaty drevotrieskovými OSB doskami na pero drážku</t>
  </si>
  <si>
    <t>827036910</t>
  </si>
  <si>
    <t>6072627200</t>
  </si>
  <si>
    <t>Doska drevoštiepková OSB 3 PD4 2500x675x15 mm</t>
  </si>
  <si>
    <t>-695157732</t>
  </si>
  <si>
    <t>7623412011</t>
  </si>
  <si>
    <t>Montáž latovania jednoduchých striech pre sklon do 60°</t>
  </si>
  <si>
    <t>-1164753365</t>
  </si>
  <si>
    <t>6051506900</t>
  </si>
  <si>
    <t>Hranol mäkké rezivo - omietané smrek hranolček 25-100 cm2 mäkké rezivo</t>
  </si>
  <si>
    <t>-704976048</t>
  </si>
  <si>
    <t>762341251</t>
  </si>
  <si>
    <t>Montáž kontralát pre sklon do 22°</t>
  </si>
  <si>
    <t>1668125553</t>
  </si>
  <si>
    <t>-1136575748</t>
  </si>
  <si>
    <t>998762102</t>
  </si>
  <si>
    <t>Presun hmôt pre konštrukcie tesárske v objektoch výšky do 12 m</t>
  </si>
  <si>
    <t>1880005472</t>
  </si>
  <si>
    <t>764311251</t>
  </si>
  <si>
    <t>Krytiny hladké z pozinkovaného PZ plechu, zo šablón veľ. do 0,2 m2, sklon do 30°</t>
  </si>
  <si>
    <t>1209257805</t>
  </si>
  <si>
    <t>764352227</t>
  </si>
  <si>
    <t>Žľaby z pozinkovaného PZ plechu, pododkvapové polkruhové r.š. 330 mm</t>
  </si>
  <si>
    <t>157295698</t>
  </si>
  <si>
    <t>764410250</t>
  </si>
  <si>
    <t>Oplechovanie parapetov z pozinkovaného PZ plechu, vrátane rohov r.š. 330 mm</t>
  </si>
  <si>
    <t>-175691412</t>
  </si>
  <si>
    <t>764900001F</t>
  </si>
  <si>
    <t>Paropriepustná fólia pod strešnú krytinu, kontaktná - 120g/m2</t>
  </si>
  <si>
    <t>1472517188</t>
  </si>
  <si>
    <t>766621011</t>
  </si>
  <si>
    <t xml:space="preserve">Montáž okien plastových jednodielných so zasklením š. 750 mm  x v. 500 mm  </t>
  </si>
  <si>
    <t>1616854681</t>
  </si>
  <si>
    <t>61141021001</t>
  </si>
  <si>
    <t xml:space="preserve">Plastové okno  H/B 500/750mm </t>
  </si>
  <si>
    <t>-1757895240</t>
  </si>
  <si>
    <t>766641031H3</t>
  </si>
  <si>
    <t xml:space="preserve">Montáž dverí oceľových jednodielnych so zasklením v. 2,1 m  x š. 0,8 m    </t>
  </si>
  <si>
    <t>-1412236484</t>
  </si>
  <si>
    <t>6114122200d27</t>
  </si>
  <si>
    <t>Oceľové dvere jednokrídlové 800/2100 mm - p.č.27</t>
  </si>
  <si>
    <t>117307755</t>
  </si>
  <si>
    <t>766661112</t>
  </si>
  <si>
    <t>Montáž dverového krídla kompletiz.otváravého do oceľovej alebo fošňovej zárubne, jednokrídlové</t>
  </si>
  <si>
    <t>-1199038027</t>
  </si>
  <si>
    <t>6116017100</t>
  </si>
  <si>
    <t>Dvere vnútorné hladké plné jednokrídlové   80x197 cm prefa</t>
  </si>
  <si>
    <t>-1483524530</t>
  </si>
  <si>
    <t>7679951051</t>
  </si>
  <si>
    <t>D+M schodiskovej konštrukcie + Z3</t>
  </si>
  <si>
    <t>1366182232</t>
  </si>
  <si>
    <t>777615114</t>
  </si>
  <si>
    <t>Nátery epoxidových podláh betónových jednonásobne S 1300</t>
  </si>
  <si>
    <t>-2094651228</t>
  </si>
  <si>
    <t>783122110Z</t>
  </si>
  <si>
    <t>Nátery oceľ.konštr. syntetické na vzduchu schnúce ťažkých A dvojnásobné - nátery zárubní</t>
  </si>
  <si>
    <t>-1974202680</t>
  </si>
  <si>
    <t>783782203k</t>
  </si>
  <si>
    <t>Nátery tesárskych konštrukcií povrchová impregnácia Bochemitom QB - náter exist. krovu</t>
  </si>
  <si>
    <t>-1632016596</t>
  </si>
  <si>
    <t>784152271</t>
  </si>
  <si>
    <t>Maľby z maliarskych zmesí Primalex, Farmal, strojne nanášané dvojnásobné, základné na jemnozrnný podklad výšky do 3, 80 m</t>
  </si>
  <si>
    <t>-473902413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</si>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</sst>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2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i/>
      <sz val="8"/>
      <color indexed="56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i/>
      <sz val="8"/>
      <color rgb="FF00336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b/>
      <sz val="10"/>
      <color rgb="FF003366"/>
      <name val="Trebuchet MS"/>
      <family val="2"/>
    </font>
    <font>
      <sz val="9"/>
      <color rgb="FF000000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1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82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82" fillId="0" borderId="0" xfId="0" applyFont="1" applyAlignment="1">
      <alignment horizontal="left" vertical="center"/>
    </xf>
    <xf numFmtId="0" fontId="83" fillId="0" borderId="0" xfId="0" applyFont="1" applyAlignment="1">
      <alignment horizontal="left" vertical="center"/>
    </xf>
    <xf numFmtId="0" fontId="8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4" fillId="23" borderId="0" xfId="0" applyFont="1" applyFill="1" applyBorder="1" applyAlignment="1" applyProtection="1">
      <alignment horizontal="left" vertical="center"/>
      <protection locked="0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85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 applyAlignment="1">
      <alignment horizontal="left"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horizontal="center" vertical="center"/>
    </xf>
    <xf numFmtId="0" fontId="76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86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87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7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4" fillId="0" borderId="30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vertical="center"/>
    </xf>
    <xf numFmtId="4" fontId="89" fillId="0" borderId="22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74" fontId="89" fillId="0" borderId="0" xfId="0" applyNumberFormat="1" applyFont="1" applyBorder="1" applyAlignment="1">
      <alignment vertical="center"/>
    </xf>
    <xf numFmtId="4" fontId="89" fillId="0" borderId="2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4" fontId="92" fillId="0" borderId="22" xfId="0" applyNumberFormat="1" applyFont="1" applyBorder="1" applyAlignment="1">
      <alignment vertical="center"/>
    </xf>
    <xf numFmtId="4" fontId="92" fillId="0" borderId="0" xfId="0" applyNumberFormat="1" applyFont="1" applyBorder="1" applyAlignment="1">
      <alignment vertical="center"/>
    </xf>
    <xf numFmtId="174" fontId="92" fillId="0" borderId="0" xfId="0" applyNumberFormat="1" applyFont="1" applyBorder="1" applyAlignment="1">
      <alignment vertical="center"/>
    </xf>
    <xf numFmtId="4" fontId="92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87" fillId="0" borderId="22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 vertical="center"/>
    </xf>
    <xf numFmtId="174" fontId="87" fillId="0" borderId="0" xfId="0" applyNumberFormat="1" applyFont="1" applyBorder="1" applyAlignment="1">
      <alignment vertical="center"/>
    </xf>
    <xf numFmtId="4" fontId="87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87" fillId="0" borderId="24" xfId="0" applyNumberFormat="1" applyFont="1" applyBorder="1" applyAlignment="1">
      <alignment vertical="center"/>
    </xf>
    <xf numFmtId="4" fontId="87" fillId="0" borderId="25" xfId="0" applyNumberFormat="1" applyFont="1" applyBorder="1" applyAlignment="1">
      <alignment vertical="center"/>
    </xf>
    <xf numFmtId="174" fontId="87" fillId="0" borderId="25" xfId="0" applyNumberFormat="1" applyFont="1" applyBorder="1" applyAlignment="1">
      <alignment vertical="center"/>
    </xf>
    <xf numFmtId="4" fontId="87" fillId="0" borderId="26" xfId="0" applyNumberFormat="1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72" fontId="87" fillId="23" borderId="19" xfId="0" applyNumberFormat="1" applyFont="1" applyFill="1" applyBorder="1" applyAlignment="1" applyProtection="1">
      <alignment horizontal="center" vertical="center"/>
      <protection locked="0"/>
    </xf>
    <xf numFmtId="0" fontId="87" fillId="23" borderId="20" xfId="0" applyFont="1" applyFill="1" applyBorder="1" applyAlignment="1" applyProtection="1">
      <alignment horizontal="center" vertical="center"/>
      <protection locked="0"/>
    </xf>
    <xf numFmtId="4" fontId="87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87" fillId="23" borderId="22" xfId="0" applyNumberFormat="1" applyFont="1" applyFill="1" applyBorder="1" applyAlignment="1" applyProtection="1">
      <alignment horizontal="center" vertical="center"/>
      <protection locked="0"/>
    </xf>
    <xf numFmtId="0" fontId="87" fillId="23" borderId="0" xfId="0" applyFont="1" applyFill="1" applyBorder="1" applyAlignment="1" applyProtection="1">
      <alignment horizontal="center" vertical="center"/>
      <protection locked="0"/>
    </xf>
    <xf numFmtId="172" fontId="87" fillId="23" borderId="24" xfId="0" applyNumberFormat="1" applyFont="1" applyFill="1" applyBorder="1" applyAlignment="1" applyProtection="1">
      <alignment horizontal="center" vertical="center"/>
      <protection locked="0"/>
    </xf>
    <xf numFmtId="0" fontId="87" fillId="23" borderId="25" xfId="0" applyFont="1" applyFill="1" applyBorder="1" applyAlignment="1" applyProtection="1">
      <alignment horizontal="center" vertical="center"/>
      <protection locked="0"/>
    </xf>
    <xf numFmtId="0" fontId="88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right" vertical="center"/>
    </xf>
    <xf numFmtId="0" fontId="5" fillId="35" borderId="17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right" vertical="center"/>
    </xf>
    <xf numFmtId="0" fontId="5" fillId="35" borderId="18" xfId="0" applyFont="1" applyFill="1" applyBorder="1" applyAlignment="1">
      <alignment horizontal="center" vertical="center"/>
    </xf>
    <xf numFmtId="0" fontId="93" fillId="0" borderId="0" xfId="0" applyFont="1" applyBorder="1" applyAlignment="1">
      <alignment horizontal="left"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0" fontId="77" fillId="0" borderId="14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84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87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78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87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4" fillId="35" borderId="30" xfId="0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94" fillId="0" borderId="20" xfId="0" applyNumberFormat="1" applyFont="1" applyBorder="1" applyAlignment="1">
      <alignment/>
    </xf>
    <xf numFmtId="174" fontId="94" fillId="0" borderId="21" xfId="0" applyNumberFormat="1" applyFont="1" applyBorder="1" applyAlignment="1">
      <alignment/>
    </xf>
    <xf numFmtId="175" fontId="12" fillId="0" borderId="0" xfId="0" applyNumberFormat="1" applyFont="1" applyAlignment="1">
      <alignment vertical="center"/>
    </xf>
    <xf numFmtId="0" fontId="79" fillId="0" borderId="13" xfId="0" applyFont="1" applyBorder="1" applyAlignment="1">
      <alignment/>
    </xf>
    <xf numFmtId="0" fontId="79" fillId="0" borderId="0" xfId="0" applyFont="1" applyBorder="1" applyAlignment="1">
      <alignment/>
    </xf>
    <xf numFmtId="0" fontId="77" fillId="0" borderId="0" xfId="0" applyFont="1" applyBorder="1" applyAlignment="1">
      <alignment horizontal="left"/>
    </xf>
    <xf numFmtId="0" fontId="79" fillId="0" borderId="14" xfId="0" applyFont="1" applyBorder="1" applyAlignment="1">
      <alignment/>
    </xf>
    <xf numFmtId="0" fontId="79" fillId="0" borderId="22" xfId="0" applyFont="1" applyBorder="1" applyAlignment="1">
      <alignment/>
    </xf>
    <xf numFmtId="174" fontId="79" fillId="0" borderId="0" xfId="0" applyNumberFormat="1" applyFont="1" applyBorder="1" applyAlignment="1">
      <alignment/>
    </xf>
    <xf numFmtId="174" fontId="79" fillId="0" borderId="23" xfId="0" applyNumberFormat="1" applyFont="1" applyBorder="1" applyAlignment="1">
      <alignment/>
    </xf>
    <xf numFmtId="0" fontId="79" fillId="0" borderId="0" xfId="0" applyFont="1" applyAlignment="1">
      <alignment horizontal="left"/>
    </xf>
    <xf numFmtId="0" fontId="79" fillId="0" borderId="0" xfId="0" applyFont="1" applyAlignment="1">
      <alignment horizontal="center"/>
    </xf>
    <xf numFmtId="175" fontId="79" fillId="0" borderId="0" xfId="0" applyNumberFormat="1" applyFont="1" applyAlignment="1">
      <alignment vertical="center"/>
    </xf>
    <xf numFmtId="0" fontId="78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175" fontId="0" fillId="23" borderId="33" xfId="0" applyNumberFormat="1" applyFont="1" applyFill="1" applyBorder="1" applyAlignment="1" applyProtection="1">
      <alignment vertical="center"/>
      <protection locked="0"/>
    </xf>
    <xf numFmtId="0" fontId="76" fillId="23" borderId="33" xfId="0" applyFont="1" applyFill="1" applyBorder="1" applyAlignment="1" applyProtection="1">
      <alignment horizontal="left" vertical="center"/>
      <protection locked="0"/>
    </xf>
    <xf numFmtId="174" fontId="76" fillId="0" borderId="0" xfId="0" applyNumberFormat="1" applyFont="1" applyBorder="1" applyAlignment="1">
      <alignment vertical="center"/>
    </xf>
    <xf numFmtId="174" fontId="76" fillId="0" borderId="23" xfId="0" applyNumberFormat="1" applyFont="1" applyBorder="1" applyAlignment="1">
      <alignment vertical="center"/>
    </xf>
    <xf numFmtId="175" fontId="0" fillId="0" borderId="0" xfId="0" applyNumberFormat="1" applyFont="1" applyAlignment="1">
      <alignment vertical="center"/>
    </xf>
    <xf numFmtId="0" fontId="95" fillId="0" borderId="33" xfId="0" applyFont="1" applyBorder="1" applyAlignment="1" applyProtection="1">
      <alignment horizontal="center" vertical="center"/>
      <protection/>
    </xf>
    <xf numFmtId="49" fontId="95" fillId="0" borderId="33" xfId="0" applyNumberFormat="1" applyFont="1" applyBorder="1" applyAlignment="1" applyProtection="1">
      <alignment horizontal="left" vertical="center" wrapText="1"/>
      <protection/>
    </xf>
    <xf numFmtId="0" fontId="95" fillId="0" borderId="33" xfId="0" applyFont="1" applyBorder="1" applyAlignment="1" applyProtection="1">
      <alignment horizontal="center" vertical="center" wrapText="1"/>
      <protection/>
    </xf>
    <xf numFmtId="175" fontId="95" fillId="0" borderId="33" xfId="0" applyNumberFormat="1" applyFont="1" applyBorder="1" applyAlignment="1" applyProtection="1">
      <alignment vertical="center"/>
      <protection/>
    </xf>
    <xf numFmtId="0" fontId="80" fillId="0" borderId="13" xfId="0" applyFont="1" applyBorder="1" applyAlignment="1">
      <alignment/>
    </xf>
    <xf numFmtId="0" fontId="80" fillId="0" borderId="0" xfId="0" applyFont="1" applyBorder="1" applyAlignment="1">
      <alignment/>
    </xf>
    <xf numFmtId="0" fontId="80" fillId="0" borderId="0" xfId="0" applyFont="1" applyBorder="1" applyAlignment="1">
      <alignment horizontal="left"/>
    </xf>
    <xf numFmtId="0" fontId="80" fillId="0" borderId="14" xfId="0" applyFont="1" applyBorder="1" applyAlignment="1">
      <alignment/>
    </xf>
    <xf numFmtId="0" fontId="80" fillId="0" borderId="22" xfId="0" applyFont="1" applyBorder="1" applyAlignment="1">
      <alignment/>
    </xf>
    <xf numFmtId="174" fontId="80" fillId="0" borderId="0" xfId="0" applyNumberFormat="1" applyFont="1" applyBorder="1" applyAlignment="1">
      <alignment/>
    </xf>
    <xf numFmtId="174" fontId="80" fillId="0" borderId="23" xfId="0" applyNumberFormat="1" applyFont="1" applyBorder="1" applyAlignment="1">
      <alignment/>
    </xf>
    <xf numFmtId="0" fontId="80" fillId="0" borderId="0" xfId="0" applyFont="1" applyAlignment="1">
      <alignment horizontal="left"/>
    </xf>
    <xf numFmtId="0" fontId="80" fillId="0" borderId="0" xfId="0" applyFont="1" applyAlignment="1">
      <alignment horizontal="center"/>
    </xf>
    <xf numFmtId="175" fontId="80" fillId="0" borderId="0" xfId="0" applyNumberFormat="1" applyFont="1" applyAlignment="1">
      <alignment vertical="center"/>
    </xf>
    <xf numFmtId="0" fontId="0" fillId="0" borderId="24" xfId="0" applyFont="1" applyBorder="1" applyAlignment="1">
      <alignment vertical="center"/>
    </xf>
    <xf numFmtId="0" fontId="8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9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6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49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76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0" fontId="5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5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9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4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vertical="center"/>
    </xf>
    <xf numFmtId="0" fontId="4" fillId="35" borderId="18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vertical="center"/>
    </xf>
    <xf numFmtId="4" fontId="91" fillId="0" borderId="0" xfId="0" applyNumberFormat="1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4" fontId="91" fillId="0" borderId="0" xfId="0" applyNumberFormat="1" applyFont="1" applyBorder="1" applyAlignment="1">
      <alignment horizontal="right" vertical="center"/>
    </xf>
    <xf numFmtId="0" fontId="90" fillId="0" borderId="0" xfId="0" applyFont="1" applyBorder="1" applyAlignment="1">
      <alignment horizontal="left" vertical="center" wrapText="1"/>
    </xf>
    <xf numFmtId="4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97" fillId="0" borderId="0" xfId="0" applyFont="1" applyBorder="1" applyAlignment="1">
      <alignment horizontal="left" vertical="center" wrapText="1"/>
    </xf>
    <xf numFmtId="4" fontId="78" fillId="23" borderId="0" xfId="0" applyNumberFormat="1" applyFont="1" applyFill="1" applyBorder="1" applyAlignment="1" applyProtection="1">
      <alignment vertical="center"/>
      <protection locked="0"/>
    </xf>
    <xf numFmtId="0" fontId="78" fillId="23" borderId="0" xfId="0" applyFont="1" applyFill="1" applyBorder="1" applyAlignment="1" applyProtection="1">
      <alignment horizontal="left" vertical="center"/>
      <protection locked="0"/>
    </xf>
    <xf numFmtId="4" fontId="88" fillId="0" borderId="0" xfId="0" applyNumberFormat="1" applyFont="1" applyBorder="1" applyAlignment="1">
      <alignment horizontal="right" vertical="center"/>
    </xf>
    <xf numFmtId="4" fontId="88" fillId="0" borderId="0" xfId="0" applyNumberFormat="1" applyFont="1" applyBorder="1" applyAlignment="1">
      <alignment vertical="center"/>
    </xf>
    <xf numFmtId="4" fontId="88" fillId="35" borderId="0" xfId="0" applyNumberFormat="1" applyFont="1" applyFill="1" applyBorder="1" applyAlignment="1">
      <alignment vertical="center"/>
    </xf>
    <xf numFmtId="0" fontId="82" fillId="36" borderId="0" xfId="0" applyFont="1" applyFill="1" applyAlignment="1">
      <alignment horizontal="center" vertical="center"/>
    </xf>
    <xf numFmtId="0" fontId="84" fillId="0" borderId="0" xfId="0" applyFont="1" applyBorder="1" applyAlignment="1">
      <alignment horizontal="left" vertical="center" wrapText="1"/>
    </xf>
    <xf numFmtId="173" fontId="4" fillId="23" borderId="0" xfId="0" applyNumberFormat="1" applyFont="1" applyFill="1" applyBorder="1" applyAlignment="1" applyProtection="1">
      <alignment horizontal="left" vertical="center"/>
      <protection locked="0"/>
    </xf>
    <xf numFmtId="0" fontId="4" fillId="23" borderId="0" xfId="0" applyFont="1" applyFill="1" applyBorder="1" applyAlignment="1" applyProtection="1">
      <alignment horizontal="left" vertical="center"/>
      <protection locked="0"/>
    </xf>
    <xf numFmtId="4" fontId="9" fillId="0" borderId="0" xfId="0" applyNumberFormat="1" applyFont="1" applyBorder="1" applyAlignment="1">
      <alignment vertical="center"/>
    </xf>
    <xf numFmtId="4" fontId="76" fillId="0" borderId="0" xfId="0" applyNumberFormat="1" applyFont="1" applyBorder="1" applyAlignment="1">
      <alignment vertical="center"/>
    </xf>
    <xf numFmtId="4" fontId="5" fillId="35" borderId="18" xfId="0" applyNumberFormat="1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left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77" fillId="0" borderId="0" xfId="0" applyNumberFormat="1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4" fillId="35" borderId="31" xfId="0" applyFont="1" applyFill="1" applyBorder="1" applyAlignment="1">
      <alignment horizontal="center" vertical="center" wrapText="1"/>
    </xf>
    <xf numFmtId="0" fontId="0" fillId="35" borderId="31" xfId="0" applyFont="1" applyFill="1" applyBorder="1" applyAlignment="1">
      <alignment horizontal="center" vertical="center" wrapText="1"/>
    </xf>
    <xf numFmtId="0" fontId="98" fillId="35" borderId="31" xfId="0" applyFont="1" applyFill="1" applyBorder="1" applyAlignment="1">
      <alignment horizontal="center" vertical="center" wrapText="1"/>
    </xf>
    <xf numFmtId="0" fontId="0" fillId="35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175" fontId="0" fillId="23" borderId="33" xfId="0" applyNumberFormat="1" applyFont="1" applyFill="1" applyBorder="1" applyAlignment="1" applyProtection="1">
      <alignment vertical="center"/>
      <protection locked="0"/>
    </xf>
    <xf numFmtId="175" fontId="0" fillId="0" borderId="33" xfId="0" applyNumberFormat="1" applyFont="1" applyBorder="1" applyAlignment="1" applyProtection="1">
      <alignment vertical="center"/>
      <protection/>
    </xf>
    <xf numFmtId="0" fontId="95" fillId="0" borderId="33" xfId="0" applyFont="1" applyBorder="1" applyAlignment="1" applyProtection="1">
      <alignment horizontal="left" vertical="center" wrapText="1"/>
      <protection/>
    </xf>
    <xf numFmtId="0" fontId="95" fillId="0" borderId="33" xfId="0" applyFont="1" applyBorder="1" applyAlignment="1" applyProtection="1">
      <alignment vertical="center"/>
      <protection/>
    </xf>
    <xf numFmtId="175" fontId="95" fillId="23" borderId="33" xfId="0" applyNumberFormat="1" applyFont="1" applyFill="1" applyBorder="1" applyAlignment="1" applyProtection="1">
      <alignment vertical="center"/>
      <protection locked="0"/>
    </xf>
    <xf numFmtId="175" fontId="95" fillId="0" borderId="33" xfId="0" applyNumberFormat="1" applyFont="1" applyBorder="1" applyAlignment="1" applyProtection="1">
      <alignment vertical="center"/>
      <protection/>
    </xf>
    <xf numFmtId="175" fontId="88" fillId="0" borderId="20" xfId="0" applyNumberFormat="1" applyFont="1" applyBorder="1" applyAlignment="1">
      <alignment/>
    </xf>
    <xf numFmtId="175" fontId="5" fillId="0" borderId="20" xfId="0" applyNumberFormat="1" applyFont="1" applyBorder="1" applyAlignment="1">
      <alignment vertical="center"/>
    </xf>
    <xf numFmtId="175" fontId="77" fillId="0" borderId="0" xfId="0" applyNumberFormat="1" applyFont="1" applyBorder="1" applyAlignment="1">
      <alignment/>
    </xf>
    <xf numFmtId="175" fontId="77" fillId="0" borderId="0" xfId="0" applyNumberFormat="1" applyFont="1" applyBorder="1" applyAlignment="1">
      <alignment vertical="center"/>
    </xf>
    <xf numFmtId="175" fontId="78" fillId="0" borderId="0" xfId="0" applyNumberFormat="1" applyFont="1" applyBorder="1" applyAlignment="1">
      <alignment/>
    </xf>
    <xf numFmtId="175" fontId="78" fillId="0" borderId="0" xfId="0" applyNumberFormat="1" applyFont="1" applyBorder="1" applyAlignment="1">
      <alignment vertical="center"/>
    </xf>
    <xf numFmtId="175" fontId="78" fillId="0" borderId="25" xfId="0" applyNumberFormat="1" applyFont="1" applyBorder="1" applyAlignment="1">
      <alignment/>
    </xf>
    <xf numFmtId="175" fontId="78" fillId="0" borderId="25" xfId="0" applyNumberFormat="1" applyFont="1" applyBorder="1" applyAlignment="1">
      <alignment vertical="center"/>
    </xf>
    <xf numFmtId="175" fontId="78" fillId="0" borderId="31" xfId="0" applyNumberFormat="1" applyFont="1" applyBorder="1" applyAlignment="1">
      <alignment/>
    </xf>
    <xf numFmtId="175" fontId="78" fillId="0" borderId="31" xfId="0" applyNumberFormat="1" applyFont="1" applyBorder="1" applyAlignment="1">
      <alignment vertical="center"/>
    </xf>
    <xf numFmtId="175" fontId="77" fillId="0" borderId="31" xfId="0" applyNumberFormat="1" applyFont="1" applyBorder="1" applyAlignment="1">
      <alignment/>
    </xf>
    <xf numFmtId="175" fontId="77" fillId="0" borderId="31" xfId="0" applyNumberFormat="1" applyFont="1" applyBorder="1" applyAlignment="1">
      <alignment vertical="center"/>
    </xf>
    <xf numFmtId="175" fontId="80" fillId="0" borderId="31" xfId="0" applyNumberFormat="1" applyFont="1" applyBorder="1" applyAlignment="1">
      <alignment/>
    </xf>
    <xf numFmtId="175" fontId="80" fillId="0" borderId="31" xfId="0" applyNumberFormat="1" applyFont="1" applyBorder="1" applyAlignment="1">
      <alignment vertical="center"/>
    </xf>
    <xf numFmtId="175" fontId="77" fillId="0" borderId="20" xfId="0" applyNumberFormat="1" applyFont="1" applyBorder="1" applyAlignment="1">
      <alignment/>
    </xf>
    <xf numFmtId="175" fontId="77" fillId="0" borderId="20" xfId="0" applyNumberFormat="1" applyFont="1" applyBorder="1" applyAlignment="1">
      <alignment vertical="center"/>
    </xf>
    <xf numFmtId="0" fontId="99" fillId="0" borderId="0" xfId="36" applyFont="1" applyAlignment="1">
      <alignment horizontal="center" vertical="center"/>
    </xf>
    <xf numFmtId="0" fontId="81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101" fillId="33" borderId="0" xfId="36" applyFont="1" applyFill="1" applyAlignment="1" applyProtection="1">
      <alignment vertical="center"/>
      <protection/>
    </xf>
    <xf numFmtId="0" fontId="60" fillId="33" borderId="0" xfId="36" applyFill="1" applyAlignment="1" applyProtection="1">
      <alignment/>
      <protection/>
    </xf>
    <xf numFmtId="0" fontId="7" fillId="33" borderId="0" xfId="0" applyFont="1" applyFill="1" applyAlignment="1" applyProtection="1">
      <alignment vertical="center"/>
      <protection/>
    </xf>
    <xf numFmtId="0" fontId="100" fillId="33" borderId="0" xfId="0" applyFont="1" applyFill="1" applyAlignment="1" applyProtection="1">
      <alignment horizontal="left" vertical="center"/>
      <protection/>
    </xf>
    <xf numFmtId="0" fontId="7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0B33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44E7A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Data\System\Temp\rad68C18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o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ok 2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273" t="s">
        <v>0</v>
      </c>
      <c r="B1" s="274"/>
      <c r="C1" s="274"/>
      <c r="D1" s="275" t="s">
        <v>1</v>
      </c>
      <c r="E1" s="274"/>
      <c r="F1" s="274"/>
      <c r="G1" s="274"/>
      <c r="H1" s="274"/>
      <c r="I1" s="274"/>
      <c r="J1" s="274"/>
      <c r="K1" s="276" t="s">
        <v>869</v>
      </c>
      <c r="L1" s="276"/>
      <c r="M1" s="276"/>
      <c r="N1" s="276"/>
      <c r="O1" s="276"/>
      <c r="P1" s="276"/>
      <c r="Q1" s="276"/>
      <c r="R1" s="276"/>
      <c r="S1" s="276"/>
      <c r="T1" s="274"/>
      <c r="U1" s="274"/>
      <c r="V1" s="274"/>
      <c r="W1" s="276" t="s">
        <v>870</v>
      </c>
      <c r="X1" s="276"/>
      <c r="Y1" s="276"/>
      <c r="Z1" s="276"/>
      <c r="AA1" s="276"/>
      <c r="AB1" s="276"/>
      <c r="AC1" s="276"/>
      <c r="AD1" s="276"/>
      <c r="AE1" s="276"/>
      <c r="AF1" s="276"/>
      <c r="AG1" s="274"/>
      <c r="AH1" s="274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3:72" ht="36.75" customHeight="1"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R2" s="230" t="s">
        <v>6</v>
      </c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S2" s="15" t="s">
        <v>7</v>
      </c>
      <c r="BT2" s="15" t="s">
        <v>8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8</v>
      </c>
    </row>
    <row r="4" spans="2:71" ht="36.75" customHeight="1">
      <c r="B4" s="19"/>
      <c r="C4" s="188" t="s">
        <v>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21"/>
      <c r="AS4" s="22" t="s">
        <v>10</v>
      </c>
      <c r="BE4" s="23" t="s">
        <v>11</v>
      </c>
      <c r="BS4" s="15" t="s">
        <v>7</v>
      </c>
    </row>
    <row r="5" spans="2:71" ht="14.25" customHeight="1">
      <c r="B5" s="19"/>
      <c r="C5" s="20"/>
      <c r="D5" s="24" t="s">
        <v>12</v>
      </c>
      <c r="E5" s="20"/>
      <c r="F5" s="20"/>
      <c r="G5" s="20"/>
      <c r="H5" s="20"/>
      <c r="I5" s="20"/>
      <c r="J5" s="20"/>
      <c r="K5" s="193" t="s">
        <v>13</v>
      </c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89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20"/>
      <c r="AQ5" s="21"/>
      <c r="BE5" s="190" t="s">
        <v>14</v>
      </c>
      <c r="BS5" s="15" t="s">
        <v>7</v>
      </c>
    </row>
    <row r="6" spans="2:71" ht="36.75" customHeight="1">
      <c r="B6" s="19"/>
      <c r="C6" s="20"/>
      <c r="D6" s="26" t="s">
        <v>15</v>
      </c>
      <c r="E6" s="20"/>
      <c r="F6" s="20"/>
      <c r="G6" s="20"/>
      <c r="H6" s="20"/>
      <c r="I6" s="20"/>
      <c r="J6" s="20"/>
      <c r="K6" s="194" t="s">
        <v>16</v>
      </c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  <c r="Z6" s="189"/>
      <c r="AA6" s="189"/>
      <c r="AB6" s="189"/>
      <c r="AC6" s="189"/>
      <c r="AD6" s="189"/>
      <c r="AE6" s="189"/>
      <c r="AF6" s="189"/>
      <c r="AG6" s="189"/>
      <c r="AH6" s="189"/>
      <c r="AI6" s="189"/>
      <c r="AJ6" s="189"/>
      <c r="AK6" s="189"/>
      <c r="AL6" s="189"/>
      <c r="AM6" s="189"/>
      <c r="AN6" s="189"/>
      <c r="AO6" s="189"/>
      <c r="AP6" s="20"/>
      <c r="AQ6" s="21"/>
      <c r="BE6" s="187"/>
      <c r="BS6" s="15" t="s">
        <v>7</v>
      </c>
    </row>
    <row r="7" spans="2:71" ht="14.25" customHeight="1">
      <c r="B7" s="19"/>
      <c r="C7" s="20"/>
      <c r="D7" s="27" t="s">
        <v>17</v>
      </c>
      <c r="E7" s="20"/>
      <c r="F7" s="20"/>
      <c r="G7" s="20"/>
      <c r="H7" s="20"/>
      <c r="I7" s="20"/>
      <c r="J7" s="20"/>
      <c r="K7" s="25" t="s">
        <v>18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18</v>
      </c>
      <c r="AO7" s="20"/>
      <c r="AP7" s="20"/>
      <c r="AQ7" s="21"/>
      <c r="BE7" s="187"/>
      <c r="BS7" s="15" t="s">
        <v>7</v>
      </c>
    </row>
    <row r="8" spans="2:71" ht="14.25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1"/>
      <c r="BE8" s="187"/>
      <c r="BS8" s="15" t="s">
        <v>7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E9" s="187"/>
      <c r="BS9" s="15" t="s">
        <v>7</v>
      </c>
    </row>
    <row r="10" spans="2:71" ht="14.25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18</v>
      </c>
      <c r="AO10" s="20"/>
      <c r="AP10" s="20"/>
      <c r="AQ10" s="21"/>
      <c r="BE10" s="187"/>
      <c r="BS10" s="15" t="s">
        <v>7</v>
      </c>
    </row>
    <row r="11" spans="2:71" ht="18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18</v>
      </c>
      <c r="AO11" s="20"/>
      <c r="AP11" s="20"/>
      <c r="AQ11" s="21"/>
      <c r="BE11" s="187"/>
      <c r="BS11" s="15" t="s">
        <v>7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E12" s="187"/>
      <c r="BS12" s="15" t="s">
        <v>7</v>
      </c>
    </row>
    <row r="13" spans="2:71" ht="14.25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1"/>
      <c r="BE13" s="187"/>
      <c r="BS13" s="15" t="s">
        <v>7</v>
      </c>
    </row>
    <row r="14" spans="2:71" ht="15">
      <c r="B14" s="19"/>
      <c r="C14" s="20"/>
      <c r="D14" s="20"/>
      <c r="E14" s="195" t="s">
        <v>29</v>
      </c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27" t="s">
        <v>27</v>
      </c>
      <c r="AL14" s="20"/>
      <c r="AM14" s="20"/>
      <c r="AN14" s="29" t="s">
        <v>29</v>
      </c>
      <c r="AO14" s="20"/>
      <c r="AP14" s="20"/>
      <c r="AQ14" s="21"/>
      <c r="BE14" s="187"/>
      <c r="BS14" s="15" t="s">
        <v>7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E15" s="187"/>
      <c r="BS15" s="15" t="s">
        <v>4</v>
      </c>
    </row>
    <row r="16" spans="2:71" ht="14.25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18</v>
      </c>
      <c r="AO16" s="20"/>
      <c r="AP16" s="20"/>
      <c r="AQ16" s="21"/>
      <c r="BE16" s="187"/>
      <c r="BS16" s="15" t="s">
        <v>4</v>
      </c>
    </row>
    <row r="17" spans="2:71" ht="18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18</v>
      </c>
      <c r="AO17" s="20"/>
      <c r="AP17" s="20"/>
      <c r="AQ17" s="21"/>
      <c r="BE17" s="187"/>
      <c r="BS17" s="15" t="s">
        <v>32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E18" s="187"/>
      <c r="BS18" s="15" t="s">
        <v>33</v>
      </c>
    </row>
    <row r="19" spans="2:71" ht="14.25" customHeight="1">
      <c r="B19" s="19"/>
      <c r="C19" s="20"/>
      <c r="D19" s="27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18</v>
      </c>
      <c r="AO19" s="20"/>
      <c r="AP19" s="20"/>
      <c r="AQ19" s="21"/>
      <c r="BE19" s="187"/>
      <c r="BS19" s="15" t="s">
        <v>33</v>
      </c>
    </row>
    <row r="20" spans="2:57" ht="18" customHeight="1">
      <c r="B20" s="19"/>
      <c r="C20" s="20"/>
      <c r="D20" s="20"/>
      <c r="E20" s="25" t="s">
        <v>31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18</v>
      </c>
      <c r="AO20" s="20"/>
      <c r="AP20" s="20"/>
      <c r="AQ20" s="21"/>
      <c r="BE20" s="187"/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  <c r="BE21" s="187"/>
    </row>
    <row r="22" spans="2:57" ht="15">
      <c r="B22" s="19"/>
      <c r="C22" s="20"/>
      <c r="D22" s="27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  <c r="BE22" s="187"/>
    </row>
    <row r="23" spans="2:57" ht="22.5" customHeight="1">
      <c r="B23" s="19"/>
      <c r="C23" s="20"/>
      <c r="D23" s="20"/>
      <c r="E23" s="196" t="s">
        <v>18</v>
      </c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20"/>
      <c r="AP23" s="20"/>
      <c r="AQ23" s="21"/>
      <c r="BE23" s="187"/>
    </row>
    <row r="24" spans="2:57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  <c r="BE24" s="187"/>
    </row>
    <row r="25" spans="2:57" ht="6.75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21"/>
      <c r="BE25" s="187"/>
    </row>
    <row r="26" spans="2:57" ht="14.25" customHeight="1">
      <c r="B26" s="19"/>
      <c r="C26" s="20"/>
      <c r="D26" s="31" t="s">
        <v>36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97">
        <f>ROUND(AG87,2)</f>
        <v>0</v>
      </c>
      <c r="AL26" s="189"/>
      <c r="AM26" s="189"/>
      <c r="AN26" s="189"/>
      <c r="AO26" s="189"/>
      <c r="AP26" s="20"/>
      <c r="AQ26" s="21"/>
      <c r="BE26" s="187"/>
    </row>
    <row r="27" spans="2:57" ht="14.25" customHeight="1">
      <c r="B27" s="19"/>
      <c r="C27" s="20"/>
      <c r="D27" s="31" t="s">
        <v>37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97">
        <f>ROUND(AG92,2)</f>
        <v>0</v>
      </c>
      <c r="AL27" s="189"/>
      <c r="AM27" s="189"/>
      <c r="AN27" s="189"/>
      <c r="AO27" s="189"/>
      <c r="AP27" s="20"/>
      <c r="AQ27" s="21"/>
      <c r="BE27" s="187"/>
    </row>
    <row r="28" spans="2:57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  <c r="BE28" s="191"/>
    </row>
    <row r="29" spans="2:57" s="1" customFormat="1" ht="25.5" customHeight="1">
      <c r="B29" s="32"/>
      <c r="C29" s="33"/>
      <c r="D29" s="35" t="s">
        <v>38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98">
        <f>ROUND(AK26+AK27,2)</f>
        <v>0</v>
      </c>
      <c r="AL29" s="199"/>
      <c r="AM29" s="199"/>
      <c r="AN29" s="199"/>
      <c r="AO29" s="199"/>
      <c r="AP29" s="33"/>
      <c r="AQ29" s="34"/>
      <c r="BE29" s="191"/>
    </row>
    <row r="30" spans="2:57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191"/>
    </row>
    <row r="31" spans="2:57" s="2" customFormat="1" ht="14.25" customHeight="1">
      <c r="B31" s="37"/>
      <c r="C31" s="38"/>
      <c r="D31" s="39" t="s">
        <v>39</v>
      </c>
      <c r="E31" s="38"/>
      <c r="F31" s="39" t="s">
        <v>40</v>
      </c>
      <c r="G31" s="38"/>
      <c r="H31" s="38"/>
      <c r="I31" s="38"/>
      <c r="J31" s="38"/>
      <c r="K31" s="38"/>
      <c r="L31" s="200">
        <v>0.2</v>
      </c>
      <c r="M31" s="201"/>
      <c r="N31" s="201"/>
      <c r="O31" s="201"/>
      <c r="P31" s="38"/>
      <c r="Q31" s="38"/>
      <c r="R31" s="38"/>
      <c r="S31" s="38"/>
      <c r="T31" s="41" t="s">
        <v>41</v>
      </c>
      <c r="U31" s="38"/>
      <c r="V31" s="38"/>
      <c r="W31" s="202">
        <f>ROUND(AZ87+SUM(CD93:CD97),2)</f>
        <v>0</v>
      </c>
      <c r="X31" s="201"/>
      <c r="Y31" s="201"/>
      <c r="Z31" s="201"/>
      <c r="AA31" s="201"/>
      <c r="AB31" s="201"/>
      <c r="AC31" s="201"/>
      <c r="AD31" s="201"/>
      <c r="AE31" s="201"/>
      <c r="AF31" s="38"/>
      <c r="AG31" s="38"/>
      <c r="AH31" s="38"/>
      <c r="AI31" s="38"/>
      <c r="AJ31" s="38"/>
      <c r="AK31" s="202">
        <f>ROUND(AV87+SUM(BY93:BY97),2)</f>
        <v>0</v>
      </c>
      <c r="AL31" s="201"/>
      <c r="AM31" s="201"/>
      <c r="AN31" s="201"/>
      <c r="AO31" s="201"/>
      <c r="AP31" s="38"/>
      <c r="AQ31" s="42"/>
      <c r="BE31" s="192"/>
    </row>
    <row r="32" spans="2:57" s="2" customFormat="1" ht="14.25" customHeight="1">
      <c r="B32" s="37"/>
      <c r="C32" s="38"/>
      <c r="D32" s="38"/>
      <c r="E32" s="38"/>
      <c r="F32" s="39" t="s">
        <v>42</v>
      </c>
      <c r="G32" s="38"/>
      <c r="H32" s="38"/>
      <c r="I32" s="38"/>
      <c r="J32" s="38"/>
      <c r="K32" s="38"/>
      <c r="L32" s="200">
        <v>0.2</v>
      </c>
      <c r="M32" s="201"/>
      <c r="N32" s="201"/>
      <c r="O32" s="201"/>
      <c r="P32" s="38"/>
      <c r="Q32" s="38"/>
      <c r="R32" s="38"/>
      <c r="S32" s="38"/>
      <c r="T32" s="41" t="s">
        <v>41</v>
      </c>
      <c r="U32" s="38"/>
      <c r="V32" s="38"/>
      <c r="W32" s="202">
        <f>ROUND(BA87+SUM(CE93:CE97),2)</f>
        <v>0</v>
      </c>
      <c r="X32" s="201"/>
      <c r="Y32" s="201"/>
      <c r="Z32" s="201"/>
      <c r="AA32" s="201"/>
      <c r="AB32" s="201"/>
      <c r="AC32" s="201"/>
      <c r="AD32" s="201"/>
      <c r="AE32" s="201"/>
      <c r="AF32" s="38"/>
      <c r="AG32" s="38"/>
      <c r="AH32" s="38"/>
      <c r="AI32" s="38"/>
      <c r="AJ32" s="38"/>
      <c r="AK32" s="202">
        <f>ROUND(AW87+SUM(BZ93:BZ97),2)</f>
        <v>0</v>
      </c>
      <c r="AL32" s="201"/>
      <c r="AM32" s="201"/>
      <c r="AN32" s="201"/>
      <c r="AO32" s="201"/>
      <c r="AP32" s="38"/>
      <c r="AQ32" s="42"/>
      <c r="BE32" s="192"/>
    </row>
    <row r="33" spans="2:57" s="2" customFormat="1" ht="14.25" customHeight="1" hidden="1">
      <c r="B33" s="37"/>
      <c r="C33" s="38"/>
      <c r="D33" s="38"/>
      <c r="E33" s="38"/>
      <c r="F33" s="39" t="s">
        <v>43</v>
      </c>
      <c r="G33" s="38"/>
      <c r="H33" s="38"/>
      <c r="I33" s="38"/>
      <c r="J33" s="38"/>
      <c r="K33" s="38"/>
      <c r="L33" s="200">
        <v>0.2</v>
      </c>
      <c r="M33" s="201"/>
      <c r="N33" s="201"/>
      <c r="O33" s="201"/>
      <c r="P33" s="38"/>
      <c r="Q33" s="38"/>
      <c r="R33" s="38"/>
      <c r="S33" s="38"/>
      <c r="T33" s="41" t="s">
        <v>41</v>
      </c>
      <c r="U33" s="38"/>
      <c r="V33" s="38"/>
      <c r="W33" s="202">
        <f>ROUND(BB87+SUM(CF93:CF97),2)</f>
        <v>0</v>
      </c>
      <c r="X33" s="201"/>
      <c r="Y33" s="201"/>
      <c r="Z33" s="201"/>
      <c r="AA33" s="201"/>
      <c r="AB33" s="201"/>
      <c r="AC33" s="201"/>
      <c r="AD33" s="201"/>
      <c r="AE33" s="201"/>
      <c r="AF33" s="38"/>
      <c r="AG33" s="38"/>
      <c r="AH33" s="38"/>
      <c r="AI33" s="38"/>
      <c r="AJ33" s="38"/>
      <c r="AK33" s="202">
        <v>0</v>
      </c>
      <c r="AL33" s="201"/>
      <c r="AM33" s="201"/>
      <c r="AN33" s="201"/>
      <c r="AO33" s="201"/>
      <c r="AP33" s="38"/>
      <c r="AQ33" s="42"/>
      <c r="BE33" s="192"/>
    </row>
    <row r="34" spans="2:57" s="2" customFormat="1" ht="14.25" customHeight="1" hidden="1">
      <c r="B34" s="37"/>
      <c r="C34" s="38"/>
      <c r="D34" s="38"/>
      <c r="E34" s="38"/>
      <c r="F34" s="39" t="s">
        <v>44</v>
      </c>
      <c r="G34" s="38"/>
      <c r="H34" s="38"/>
      <c r="I34" s="38"/>
      <c r="J34" s="38"/>
      <c r="K34" s="38"/>
      <c r="L34" s="200">
        <v>0.2</v>
      </c>
      <c r="M34" s="201"/>
      <c r="N34" s="201"/>
      <c r="O34" s="201"/>
      <c r="P34" s="38"/>
      <c r="Q34" s="38"/>
      <c r="R34" s="38"/>
      <c r="S34" s="38"/>
      <c r="T34" s="41" t="s">
        <v>41</v>
      </c>
      <c r="U34" s="38"/>
      <c r="V34" s="38"/>
      <c r="W34" s="202">
        <f>ROUND(BC87+SUM(CG93:CG97),2)</f>
        <v>0</v>
      </c>
      <c r="X34" s="201"/>
      <c r="Y34" s="201"/>
      <c r="Z34" s="201"/>
      <c r="AA34" s="201"/>
      <c r="AB34" s="201"/>
      <c r="AC34" s="201"/>
      <c r="AD34" s="201"/>
      <c r="AE34" s="201"/>
      <c r="AF34" s="38"/>
      <c r="AG34" s="38"/>
      <c r="AH34" s="38"/>
      <c r="AI34" s="38"/>
      <c r="AJ34" s="38"/>
      <c r="AK34" s="202">
        <v>0</v>
      </c>
      <c r="AL34" s="201"/>
      <c r="AM34" s="201"/>
      <c r="AN34" s="201"/>
      <c r="AO34" s="201"/>
      <c r="AP34" s="38"/>
      <c r="AQ34" s="42"/>
      <c r="BE34" s="192"/>
    </row>
    <row r="35" spans="2:43" s="2" customFormat="1" ht="14.25" customHeight="1" hidden="1">
      <c r="B35" s="37"/>
      <c r="C35" s="38"/>
      <c r="D35" s="38"/>
      <c r="E35" s="38"/>
      <c r="F35" s="39" t="s">
        <v>45</v>
      </c>
      <c r="G35" s="38"/>
      <c r="H35" s="38"/>
      <c r="I35" s="38"/>
      <c r="J35" s="38"/>
      <c r="K35" s="38"/>
      <c r="L35" s="200">
        <v>0</v>
      </c>
      <c r="M35" s="201"/>
      <c r="N35" s="201"/>
      <c r="O35" s="201"/>
      <c r="P35" s="38"/>
      <c r="Q35" s="38"/>
      <c r="R35" s="38"/>
      <c r="S35" s="38"/>
      <c r="T35" s="41" t="s">
        <v>41</v>
      </c>
      <c r="U35" s="38"/>
      <c r="V35" s="38"/>
      <c r="W35" s="202">
        <f>ROUND(BD87+SUM(CH93:CH97),2)</f>
        <v>0</v>
      </c>
      <c r="X35" s="201"/>
      <c r="Y35" s="201"/>
      <c r="Z35" s="201"/>
      <c r="AA35" s="201"/>
      <c r="AB35" s="201"/>
      <c r="AC35" s="201"/>
      <c r="AD35" s="201"/>
      <c r="AE35" s="201"/>
      <c r="AF35" s="38"/>
      <c r="AG35" s="38"/>
      <c r="AH35" s="38"/>
      <c r="AI35" s="38"/>
      <c r="AJ35" s="38"/>
      <c r="AK35" s="202">
        <v>0</v>
      </c>
      <c r="AL35" s="201"/>
      <c r="AM35" s="201"/>
      <c r="AN35" s="201"/>
      <c r="AO35" s="201"/>
      <c r="AP35" s="38"/>
      <c r="AQ35" s="42"/>
    </row>
    <row r="36" spans="2:43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5" customHeight="1">
      <c r="B37" s="32"/>
      <c r="C37" s="43"/>
      <c r="D37" s="44" t="s">
        <v>46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47</v>
      </c>
      <c r="U37" s="45"/>
      <c r="V37" s="45"/>
      <c r="W37" s="45"/>
      <c r="X37" s="203" t="s">
        <v>48</v>
      </c>
      <c r="Y37" s="204"/>
      <c r="Z37" s="204"/>
      <c r="AA37" s="204"/>
      <c r="AB37" s="204"/>
      <c r="AC37" s="45"/>
      <c r="AD37" s="45"/>
      <c r="AE37" s="45"/>
      <c r="AF37" s="45"/>
      <c r="AG37" s="45"/>
      <c r="AH37" s="45"/>
      <c r="AI37" s="45"/>
      <c r="AJ37" s="45"/>
      <c r="AK37" s="205">
        <f>SUM(AK29:AK35)</f>
        <v>0</v>
      </c>
      <c r="AL37" s="204"/>
      <c r="AM37" s="204"/>
      <c r="AN37" s="204"/>
      <c r="AO37" s="206"/>
      <c r="AP37" s="43"/>
      <c r="AQ37" s="34"/>
    </row>
    <row r="38" spans="2:43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3.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ht="13.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5">
      <c r="B49" s="32"/>
      <c r="C49" s="33"/>
      <c r="D49" s="47" t="s">
        <v>49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50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3.5">
      <c r="B50" s="19"/>
      <c r="C50" s="20"/>
      <c r="D50" s="5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1"/>
      <c r="AA50" s="20"/>
      <c r="AB50" s="20"/>
      <c r="AC50" s="5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1"/>
      <c r="AP50" s="20"/>
      <c r="AQ50" s="21"/>
    </row>
    <row r="51" spans="2:43" ht="13.5">
      <c r="B51" s="19"/>
      <c r="C51" s="20"/>
      <c r="D51" s="5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51"/>
      <c r="AA51" s="20"/>
      <c r="AB51" s="20"/>
      <c r="AC51" s="5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1"/>
      <c r="AP51" s="20"/>
      <c r="AQ51" s="21"/>
    </row>
    <row r="52" spans="2:43" ht="13.5">
      <c r="B52" s="19"/>
      <c r="C52" s="20"/>
      <c r="D52" s="5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51"/>
      <c r="AA52" s="20"/>
      <c r="AB52" s="20"/>
      <c r="AC52" s="5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1"/>
      <c r="AP52" s="20"/>
      <c r="AQ52" s="21"/>
    </row>
    <row r="53" spans="2:43" ht="13.5">
      <c r="B53" s="19"/>
      <c r="C53" s="20"/>
      <c r="D53" s="5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51"/>
      <c r="AA53" s="20"/>
      <c r="AB53" s="20"/>
      <c r="AC53" s="5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1"/>
      <c r="AP53" s="20"/>
      <c r="AQ53" s="21"/>
    </row>
    <row r="54" spans="2:43" ht="13.5">
      <c r="B54" s="19"/>
      <c r="C54" s="20"/>
      <c r="D54" s="5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51"/>
      <c r="AA54" s="20"/>
      <c r="AB54" s="20"/>
      <c r="AC54" s="5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1"/>
      <c r="AP54" s="20"/>
      <c r="AQ54" s="21"/>
    </row>
    <row r="55" spans="2:43" ht="13.5">
      <c r="B55" s="19"/>
      <c r="C55" s="20"/>
      <c r="D55" s="5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51"/>
      <c r="AA55" s="20"/>
      <c r="AB55" s="20"/>
      <c r="AC55" s="5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51"/>
      <c r="AP55" s="20"/>
      <c r="AQ55" s="21"/>
    </row>
    <row r="56" spans="2:43" ht="13.5">
      <c r="B56" s="19"/>
      <c r="C56" s="20"/>
      <c r="D56" s="5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51"/>
      <c r="AA56" s="20"/>
      <c r="AB56" s="20"/>
      <c r="AC56" s="5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51"/>
      <c r="AP56" s="20"/>
      <c r="AQ56" s="21"/>
    </row>
    <row r="57" spans="2:43" ht="13.5">
      <c r="B57" s="19"/>
      <c r="C57" s="20"/>
      <c r="D57" s="5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51"/>
      <c r="AA57" s="20"/>
      <c r="AB57" s="20"/>
      <c r="AC57" s="5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51"/>
      <c r="AP57" s="20"/>
      <c r="AQ57" s="21"/>
    </row>
    <row r="58" spans="2:43" s="1" customFormat="1" ht="15">
      <c r="B58" s="32"/>
      <c r="C58" s="33"/>
      <c r="D58" s="52" t="s">
        <v>51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52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51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52</v>
      </c>
      <c r="AN58" s="53"/>
      <c r="AO58" s="55"/>
      <c r="AP58" s="33"/>
      <c r="AQ58" s="34"/>
    </row>
    <row r="59" spans="2:43" ht="13.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5">
      <c r="B60" s="32"/>
      <c r="C60" s="33"/>
      <c r="D60" s="47" t="s">
        <v>53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54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3.5">
      <c r="B61" s="19"/>
      <c r="C61" s="20"/>
      <c r="D61" s="5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51"/>
      <c r="AA61" s="20"/>
      <c r="AB61" s="20"/>
      <c r="AC61" s="5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51"/>
      <c r="AP61" s="20"/>
      <c r="AQ61" s="21"/>
    </row>
    <row r="62" spans="2:43" ht="13.5">
      <c r="B62" s="19"/>
      <c r="C62" s="20"/>
      <c r="D62" s="5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51"/>
      <c r="AA62" s="20"/>
      <c r="AB62" s="20"/>
      <c r="AC62" s="5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51"/>
      <c r="AP62" s="20"/>
      <c r="AQ62" s="21"/>
    </row>
    <row r="63" spans="2:43" ht="13.5">
      <c r="B63" s="19"/>
      <c r="C63" s="20"/>
      <c r="D63" s="5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51"/>
      <c r="AA63" s="20"/>
      <c r="AB63" s="20"/>
      <c r="AC63" s="5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51"/>
      <c r="AP63" s="20"/>
      <c r="AQ63" s="21"/>
    </row>
    <row r="64" spans="2:43" ht="13.5">
      <c r="B64" s="19"/>
      <c r="C64" s="20"/>
      <c r="D64" s="5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51"/>
      <c r="AA64" s="20"/>
      <c r="AB64" s="20"/>
      <c r="AC64" s="5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51"/>
      <c r="AP64" s="20"/>
      <c r="AQ64" s="21"/>
    </row>
    <row r="65" spans="2:43" ht="13.5">
      <c r="B65" s="19"/>
      <c r="C65" s="20"/>
      <c r="D65" s="5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51"/>
      <c r="AA65" s="20"/>
      <c r="AB65" s="20"/>
      <c r="AC65" s="5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1"/>
      <c r="AP65" s="20"/>
      <c r="AQ65" s="21"/>
    </row>
    <row r="66" spans="2:43" ht="13.5">
      <c r="B66" s="19"/>
      <c r="C66" s="20"/>
      <c r="D66" s="5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1"/>
      <c r="AA66" s="20"/>
      <c r="AB66" s="20"/>
      <c r="AC66" s="5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1"/>
      <c r="AP66" s="20"/>
      <c r="AQ66" s="21"/>
    </row>
    <row r="67" spans="2:43" ht="13.5">
      <c r="B67" s="19"/>
      <c r="C67" s="20"/>
      <c r="D67" s="5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51"/>
      <c r="AA67" s="20"/>
      <c r="AB67" s="20"/>
      <c r="AC67" s="5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1"/>
      <c r="AP67" s="20"/>
      <c r="AQ67" s="21"/>
    </row>
    <row r="68" spans="2:43" ht="13.5">
      <c r="B68" s="19"/>
      <c r="C68" s="20"/>
      <c r="D68" s="5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51"/>
      <c r="AA68" s="20"/>
      <c r="AB68" s="20"/>
      <c r="AC68" s="5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1"/>
      <c r="AP68" s="20"/>
      <c r="AQ68" s="21"/>
    </row>
    <row r="69" spans="2:43" s="1" customFormat="1" ht="15">
      <c r="B69" s="32"/>
      <c r="C69" s="33"/>
      <c r="D69" s="52" t="s">
        <v>51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52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51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52</v>
      </c>
      <c r="AN69" s="53"/>
      <c r="AO69" s="55"/>
      <c r="AP69" s="33"/>
      <c r="AQ69" s="34"/>
    </row>
    <row r="70" spans="2:43" s="1" customFormat="1" ht="6.7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7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75" customHeight="1">
      <c r="B76" s="32"/>
      <c r="C76" s="188" t="s">
        <v>55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34"/>
    </row>
    <row r="77" spans="2:43" s="3" customFormat="1" ht="14.25" customHeight="1">
      <c r="B77" s="62"/>
      <c r="C77" s="27" t="s">
        <v>12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2017_1109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75" customHeight="1">
      <c r="B78" s="65"/>
      <c r="C78" s="66" t="s">
        <v>15</v>
      </c>
      <c r="D78" s="67"/>
      <c r="E78" s="67"/>
      <c r="F78" s="67"/>
      <c r="G78" s="67"/>
      <c r="H78" s="67"/>
      <c r="I78" s="67"/>
      <c r="J78" s="67"/>
      <c r="K78" s="67"/>
      <c r="L78" s="208" t="str">
        <f>K6</f>
        <v>Rekonštrukcia viacúčelovej budovy kultúrneho domu a obecného úradu, súp. č. 190</v>
      </c>
      <c r="M78" s="209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67"/>
      <c r="AQ78" s="68"/>
    </row>
    <row r="79" spans="2:43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>
      <c r="B80" s="32"/>
      <c r="C80" s="27" t="s">
        <v>20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Záriečie č.s. 190,  č.p. 3/2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7" t="s">
        <v>22</v>
      </c>
      <c r="AJ80" s="33"/>
      <c r="AK80" s="33"/>
      <c r="AL80" s="33"/>
      <c r="AM80" s="70" t="str">
        <f>IF(AN8="","",AN8)</f>
        <v>09.11.2017</v>
      </c>
      <c r="AN80" s="33"/>
      <c r="AO80" s="33"/>
      <c r="AP80" s="33"/>
      <c r="AQ80" s="34"/>
    </row>
    <row r="81" spans="2:43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5">
      <c r="B82" s="32"/>
      <c r="C82" s="27" t="s">
        <v>24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Obec Záriečie, Záriečie č. 190,   020 52 Záriečie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7" t="s">
        <v>30</v>
      </c>
      <c r="AJ82" s="33"/>
      <c r="AK82" s="33"/>
      <c r="AL82" s="33"/>
      <c r="AM82" s="210" t="str">
        <f>IF(E17="","",E17)</f>
        <v>Ing. Arch. Jozef Sobčák</v>
      </c>
      <c r="AN82" s="207"/>
      <c r="AO82" s="207"/>
      <c r="AP82" s="207"/>
      <c r="AQ82" s="34"/>
      <c r="AS82" s="211" t="s">
        <v>56</v>
      </c>
      <c r="AT82" s="212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5">
      <c r="B83" s="32"/>
      <c r="C83" s="27" t="s">
        <v>28</v>
      </c>
      <c r="D83" s="33"/>
      <c r="E83" s="33"/>
      <c r="F83" s="33"/>
      <c r="G83" s="33"/>
      <c r="H83" s="33"/>
      <c r="I83" s="33"/>
      <c r="J83" s="33"/>
      <c r="K83" s="33"/>
      <c r="L83" s="63">
        <f>IF(E14="Vyplň údaj","",E14)</f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7" t="s">
        <v>34</v>
      </c>
      <c r="AJ83" s="33"/>
      <c r="AK83" s="33"/>
      <c r="AL83" s="33"/>
      <c r="AM83" s="210" t="str">
        <f>IF(E20="","",E20)</f>
        <v>Ing. Arch. Jozef Sobčák</v>
      </c>
      <c r="AN83" s="207"/>
      <c r="AO83" s="207"/>
      <c r="AP83" s="207"/>
      <c r="AQ83" s="34"/>
      <c r="AS83" s="213"/>
      <c r="AT83" s="207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2:56" s="1" customFormat="1" ht="10.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13"/>
      <c r="AT84" s="207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2:56" s="1" customFormat="1" ht="29.25" customHeight="1">
      <c r="B85" s="32"/>
      <c r="C85" s="214" t="s">
        <v>57</v>
      </c>
      <c r="D85" s="215"/>
      <c r="E85" s="215"/>
      <c r="F85" s="215"/>
      <c r="G85" s="215"/>
      <c r="H85" s="72"/>
      <c r="I85" s="216" t="s">
        <v>58</v>
      </c>
      <c r="J85" s="215"/>
      <c r="K85" s="215"/>
      <c r="L85" s="215"/>
      <c r="M85" s="215"/>
      <c r="N85" s="215"/>
      <c r="O85" s="215"/>
      <c r="P85" s="215"/>
      <c r="Q85" s="215"/>
      <c r="R85" s="215"/>
      <c r="S85" s="215"/>
      <c r="T85" s="215"/>
      <c r="U85" s="215"/>
      <c r="V85" s="215"/>
      <c r="W85" s="215"/>
      <c r="X85" s="215"/>
      <c r="Y85" s="215"/>
      <c r="Z85" s="215"/>
      <c r="AA85" s="215"/>
      <c r="AB85" s="215"/>
      <c r="AC85" s="215"/>
      <c r="AD85" s="215"/>
      <c r="AE85" s="215"/>
      <c r="AF85" s="215"/>
      <c r="AG85" s="216" t="s">
        <v>59</v>
      </c>
      <c r="AH85" s="215"/>
      <c r="AI85" s="215"/>
      <c r="AJ85" s="215"/>
      <c r="AK85" s="215"/>
      <c r="AL85" s="215"/>
      <c r="AM85" s="215"/>
      <c r="AN85" s="216" t="s">
        <v>60</v>
      </c>
      <c r="AO85" s="215"/>
      <c r="AP85" s="217"/>
      <c r="AQ85" s="34"/>
      <c r="AS85" s="73" t="s">
        <v>61</v>
      </c>
      <c r="AT85" s="74" t="s">
        <v>62</v>
      </c>
      <c r="AU85" s="74" t="s">
        <v>63</v>
      </c>
      <c r="AV85" s="74" t="s">
        <v>64</v>
      </c>
      <c r="AW85" s="74" t="s">
        <v>65</v>
      </c>
      <c r="AX85" s="74" t="s">
        <v>66</v>
      </c>
      <c r="AY85" s="74" t="s">
        <v>67</v>
      </c>
      <c r="AZ85" s="74" t="s">
        <v>68</v>
      </c>
      <c r="BA85" s="74" t="s">
        <v>69</v>
      </c>
      <c r="BB85" s="74" t="s">
        <v>70</v>
      </c>
      <c r="BC85" s="74" t="s">
        <v>71</v>
      </c>
      <c r="BD85" s="75" t="s">
        <v>72</v>
      </c>
    </row>
    <row r="86" spans="2:56" s="1" customFormat="1" ht="10.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25" customHeight="1">
      <c r="B87" s="65"/>
      <c r="C87" s="77" t="s">
        <v>73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27">
        <f>ROUND(AG88,2)</f>
        <v>0</v>
      </c>
      <c r="AH87" s="227"/>
      <c r="AI87" s="227"/>
      <c r="AJ87" s="227"/>
      <c r="AK87" s="227"/>
      <c r="AL87" s="227"/>
      <c r="AM87" s="227"/>
      <c r="AN87" s="228">
        <f>SUM(AG87,AT87)</f>
        <v>0</v>
      </c>
      <c r="AO87" s="228"/>
      <c r="AP87" s="228"/>
      <c r="AQ87" s="68"/>
      <c r="AS87" s="79">
        <f>ROUND(AS88,2)</f>
        <v>0</v>
      </c>
      <c r="AT87" s="80">
        <f>ROUND(SUM(AV87:AW87),2)</f>
        <v>0</v>
      </c>
      <c r="AU87" s="81">
        <f>ROUND(AU88,5)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74</v>
      </c>
      <c r="BT87" s="83" t="s">
        <v>75</v>
      </c>
      <c r="BU87" s="84" t="s">
        <v>76</v>
      </c>
      <c r="BV87" s="83" t="s">
        <v>77</v>
      </c>
      <c r="BW87" s="83" t="s">
        <v>78</v>
      </c>
      <c r="BX87" s="83" t="s">
        <v>79</v>
      </c>
    </row>
    <row r="88" spans="2:76" s="5" customFormat="1" ht="27" customHeight="1">
      <c r="B88" s="85"/>
      <c r="C88" s="86"/>
      <c r="D88" s="221" t="s">
        <v>80</v>
      </c>
      <c r="E88" s="219"/>
      <c r="F88" s="219"/>
      <c r="G88" s="219"/>
      <c r="H88" s="219"/>
      <c r="I88" s="87"/>
      <c r="J88" s="221" t="s">
        <v>81</v>
      </c>
      <c r="K88" s="219"/>
      <c r="L88" s="219"/>
      <c r="M88" s="219"/>
      <c r="N88" s="219"/>
      <c r="O88" s="219"/>
      <c r="P88" s="219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20">
        <f>ROUND(SUM(AG89:AG90),2)</f>
        <v>0</v>
      </c>
      <c r="AH88" s="219"/>
      <c r="AI88" s="219"/>
      <c r="AJ88" s="219"/>
      <c r="AK88" s="219"/>
      <c r="AL88" s="219"/>
      <c r="AM88" s="219"/>
      <c r="AN88" s="218">
        <f>SUM(AG88,AT88)</f>
        <v>0</v>
      </c>
      <c r="AO88" s="219"/>
      <c r="AP88" s="219"/>
      <c r="AQ88" s="88"/>
      <c r="AS88" s="89">
        <f>ROUND(SUM(AS89:AS90),2)</f>
        <v>0</v>
      </c>
      <c r="AT88" s="90">
        <f>ROUND(SUM(AV88:AW88),2)</f>
        <v>0</v>
      </c>
      <c r="AU88" s="91">
        <f>ROUND(SUM(AU89:AU90),5)</f>
        <v>0</v>
      </c>
      <c r="AV88" s="90">
        <f>ROUND(AZ88*L31,2)</f>
        <v>0</v>
      </c>
      <c r="AW88" s="90">
        <f>ROUND(BA88*L32,2)</f>
        <v>0</v>
      </c>
      <c r="AX88" s="90">
        <f>ROUND(BB88*L31,2)</f>
        <v>0</v>
      </c>
      <c r="AY88" s="90">
        <f>ROUND(BC88*L32,2)</f>
        <v>0</v>
      </c>
      <c r="AZ88" s="90">
        <f>ROUND(SUM(AZ89:AZ90),2)</f>
        <v>0</v>
      </c>
      <c r="BA88" s="90">
        <f>ROUND(SUM(BA89:BA90),2)</f>
        <v>0</v>
      </c>
      <c r="BB88" s="90">
        <f>ROUND(SUM(BB89:BB90),2)</f>
        <v>0</v>
      </c>
      <c r="BC88" s="90">
        <f>ROUND(SUM(BC89:BC90),2)</f>
        <v>0</v>
      </c>
      <c r="BD88" s="92">
        <f>ROUND(SUM(BD89:BD90),2)</f>
        <v>0</v>
      </c>
      <c r="BS88" s="93" t="s">
        <v>74</v>
      </c>
      <c r="BT88" s="93" t="s">
        <v>82</v>
      </c>
      <c r="BV88" s="93" t="s">
        <v>77</v>
      </c>
      <c r="BW88" s="93" t="s">
        <v>83</v>
      </c>
      <c r="BX88" s="93" t="s">
        <v>78</v>
      </c>
    </row>
    <row r="89" spans="1:76" s="6" customFormat="1" ht="21.75" customHeight="1">
      <c r="A89" s="272" t="s">
        <v>871</v>
      </c>
      <c r="B89" s="94"/>
      <c r="C89" s="95"/>
      <c r="D89" s="95"/>
      <c r="E89" s="224" t="s">
        <v>80</v>
      </c>
      <c r="F89" s="223"/>
      <c r="G89" s="223"/>
      <c r="H89" s="223"/>
      <c r="I89" s="223"/>
      <c r="J89" s="95"/>
      <c r="K89" s="224" t="s">
        <v>81</v>
      </c>
      <c r="L89" s="223"/>
      <c r="M89" s="223"/>
      <c r="N89" s="223"/>
      <c r="O89" s="223"/>
      <c r="P89" s="223"/>
      <c r="Q89" s="223"/>
      <c r="R89" s="223"/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  <c r="AE89" s="223"/>
      <c r="AF89" s="223"/>
      <c r="AG89" s="222">
        <f>'SO 02 - Kotolňa'!M30</f>
        <v>0</v>
      </c>
      <c r="AH89" s="223"/>
      <c r="AI89" s="223"/>
      <c r="AJ89" s="223"/>
      <c r="AK89" s="223"/>
      <c r="AL89" s="223"/>
      <c r="AM89" s="223"/>
      <c r="AN89" s="222">
        <f>SUM(AG89,AT89)</f>
        <v>0</v>
      </c>
      <c r="AO89" s="223"/>
      <c r="AP89" s="223"/>
      <c r="AQ89" s="96"/>
      <c r="AS89" s="97">
        <f>'SO 02 - Kotolňa'!M28</f>
        <v>0</v>
      </c>
      <c r="AT89" s="98">
        <f>ROUND(SUM(AV89:AW89),2)</f>
        <v>0</v>
      </c>
      <c r="AU89" s="99">
        <f>'SO 02 - Kotolňa'!W126</f>
        <v>0</v>
      </c>
      <c r="AV89" s="98">
        <f>'SO 02 - Kotolňa'!M32</f>
        <v>0</v>
      </c>
      <c r="AW89" s="98">
        <f>'SO 02 - Kotolňa'!M33</f>
        <v>0</v>
      </c>
      <c r="AX89" s="98">
        <f>'SO 02 - Kotolňa'!M34</f>
        <v>0</v>
      </c>
      <c r="AY89" s="98">
        <f>'SO 02 - Kotolňa'!M35</f>
        <v>0</v>
      </c>
      <c r="AZ89" s="98">
        <f>'SO 02 - Kotolňa'!H32</f>
        <v>0</v>
      </c>
      <c r="BA89" s="98">
        <f>'SO 02 - Kotolňa'!H33</f>
        <v>0</v>
      </c>
      <c r="BB89" s="98">
        <f>'SO 02 - Kotolňa'!H34</f>
        <v>0</v>
      </c>
      <c r="BC89" s="98">
        <f>'SO 02 - Kotolňa'!H35</f>
        <v>0</v>
      </c>
      <c r="BD89" s="100">
        <f>'SO 02 - Kotolňa'!H36</f>
        <v>0</v>
      </c>
      <c r="BT89" s="101" t="s">
        <v>84</v>
      </c>
      <c r="BU89" s="101" t="s">
        <v>85</v>
      </c>
      <c r="BV89" s="101" t="s">
        <v>77</v>
      </c>
      <c r="BW89" s="101" t="s">
        <v>83</v>
      </c>
      <c r="BX89" s="101" t="s">
        <v>78</v>
      </c>
    </row>
    <row r="90" spans="1:76" s="6" customFormat="1" ht="21.75" customHeight="1">
      <c r="A90" s="272" t="s">
        <v>871</v>
      </c>
      <c r="B90" s="94"/>
      <c r="C90" s="95"/>
      <c r="D90" s="95"/>
      <c r="E90" s="224" t="s">
        <v>86</v>
      </c>
      <c r="F90" s="223"/>
      <c r="G90" s="223"/>
      <c r="H90" s="223"/>
      <c r="I90" s="223"/>
      <c r="J90" s="95"/>
      <c r="K90" s="224" t="s">
        <v>87</v>
      </c>
      <c r="L90" s="223"/>
      <c r="M90" s="223"/>
      <c r="N90" s="223"/>
      <c r="O90" s="223"/>
      <c r="P90" s="223"/>
      <c r="Q90" s="223"/>
      <c r="R90" s="223"/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  <c r="AE90" s="223"/>
      <c r="AF90" s="223"/>
      <c r="AG90" s="222">
        <f>'SO02 - Stavebná časť'!M31</f>
        <v>0</v>
      </c>
      <c r="AH90" s="223"/>
      <c r="AI90" s="223"/>
      <c r="AJ90" s="223"/>
      <c r="AK90" s="223"/>
      <c r="AL90" s="223"/>
      <c r="AM90" s="223"/>
      <c r="AN90" s="222">
        <f>SUM(AG90,AT90)</f>
        <v>0</v>
      </c>
      <c r="AO90" s="223"/>
      <c r="AP90" s="223"/>
      <c r="AQ90" s="96"/>
      <c r="AS90" s="102">
        <f>'SO02 - Stavebná časť'!M29</f>
        <v>0</v>
      </c>
      <c r="AT90" s="103">
        <f>ROUND(SUM(AV90:AW90),2)</f>
        <v>0</v>
      </c>
      <c r="AU90" s="104">
        <f>'SO02 - Stavebná časť'!W136</f>
        <v>0</v>
      </c>
      <c r="AV90" s="103">
        <f>'SO02 - Stavebná časť'!M33</f>
        <v>0</v>
      </c>
      <c r="AW90" s="103">
        <f>'SO02 - Stavebná časť'!M34</f>
        <v>0</v>
      </c>
      <c r="AX90" s="103">
        <f>'SO02 - Stavebná časť'!M35</f>
        <v>0</v>
      </c>
      <c r="AY90" s="103">
        <f>'SO02 - Stavebná časť'!M36</f>
        <v>0</v>
      </c>
      <c r="AZ90" s="103">
        <f>'SO02 - Stavebná časť'!H33</f>
        <v>0</v>
      </c>
      <c r="BA90" s="103">
        <f>'SO02 - Stavebná časť'!H34</f>
        <v>0</v>
      </c>
      <c r="BB90" s="103">
        <f>'SO02 - Stavebná časť'!H35</f>
        <v>0</v>
      </c>
      <c r="BC90" s="103">
        <f>'SO02 - Stavebná časť'!H36</f>
        <v>0</v>
      </c>
      <c r="BD90" s="105">
        <f>'SO02 - Stavebná časť'!H37</f>
        <v>0</v>
      </c>
      <c r="BT90" s="101" t="s">
        <v>84</v>
      </c>
      <c r="BV90" s="101" t="s">
        <v>77</v>
      </c>
      <c r="BW90" s="101" t="s">
        <v>88</v>
      </c>
      <c r="BX90" s="101" t="s">
        <v>83</v>
      </c>
    </row>
    <row r="91" spans="2:43" ht="13.5">
      <c r="B91" s="19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1"/>
    </row>
    <row r="92" spans="2:48" s="1" customFormat="1" ht="30" customHeight="1">
      <c r="B92" s="32"/>
      <c r="C92" s="77" t="s">
        <v>89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228">
        <f>ROUND(SUM(AG93:AG96),2)</f>
        <v>0</v>
      </c>
      <c r="AH92" s="207"/>
      <c r="AI92" s="207"/>
      <c r="AJ92" s="207"/>
      <c r="AK92" s="207"/>
      <c r="AL92" s="207"/>
      <c r="AM92" s="207"/>
      <c r="AN92" s="228">
        <f>ROUND(SUM(AN93:AN96),2)</f>
        <v>0</v>
      </c>
      <c r="AO92" s="207"/>
      <c r="AP92" s="207"/>
      <c r="AQ92" s="34"/>
      <c r="AS92" s="73" t="s">
        <v>90</v>
      </c>
      <c r="AT92" s="74" t="s">
        <v>91</v>
      </c>
      <c r="AU92" s="74" t="s">
        <v>39</v>
      </c>
      <c r="AV92" s="75" t="s">
        <v>62</v>
      </c>
    </row>
    <row r="93" spans="2:89" s="1" customFormat="1" ht="19.5" customHeight="1">
      <c r="B93" s="32"/>
      <c r="C93" s="33"/>
      <c r="D93" s="106" t="s">
        <v>92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225">
        <f>ROUND(AG87*AS93,2)</f>
        <v>0</v>
      </c>
      <c r="AH93" s="207"/>
      <c r="AI93" s="207"/>
      <c r="AJ93" s="207"/>
      <c r="AK93" s="207"/>
      <c r="AL93" s="207"/>
      <c r="AM93" s="207"/>
      <c r="AN93" s="222">
        <f>ROUND(AG93+AV93,2)</f>
        <v>0</v>
      </c>
      <c r="AO93" s="207"/>
      <c r="AP93" s="207"/>
      <c r="AQ93" s="34"/>
      <c r="AS93" s="107">
        <v>0</v>
      </c>
      <c r="AT93" s="108" t="s">
        <v>93</v>
      </c>
      <c r="AU93" s="108" t="s">
        <v>40</v>
      </c>
      <c r="AV93" s="109">
        <f>ROUND(IF(AU93="základná",AG93*L31,IF(AU93="znížená",AG93*L32,0)),2)</f>
        <v>0</v>
      </c>
      <c r="BV93" s="15" t="s">
        <v>94</v>
      </c>
      <c r="BY93" s="110">
        <f>IF(AU93="základná",AV93,0)</f>
        <v>0</v>
      </c>
      <c r="BZ93" s="110">
        <f>IF(AU93="znížená",AV93,0)</f>
        <v>0</v>
      </c>
      <c r="CA93" s="110">
        <v>0</v>
      </c>
      <c r="CB93" s="110">
        <v>0</v>
      </c>
      <c r="CC93" s="110">
        <v>0</v>
      </c>
      <c r="CD93" s="110">
        <f>IF(AU93="základná",AG93,0)</f>
        <v>0</v>
      </c>
      <c r="CE93" s="110">
        <f>IF(AU93="znížená",AG93,0)</f>
        <v>0</v>
      </c>
      <c r="CF93" s="110">
        <f>IF(AU93="zákl. prenesená",AG93,0)</f>
        <v>0</v>
      </c>
      <c r="CG93" s="110">
        <f>IF(AU93="zníž. prenesená",AG93,0)</f>
        <v>0</v>
      </c>
      <c r="CH93" s="110">
        <f>IF(AU93="nulová",AG93,0)</f>
        <v>0</v>
      </c>
      <c r="CI93" s="15">
        <f>IF(AU93="základná",1,IF(AU93="znížená",2,IF(AU93="zákl. prenesená",4,IF(AU93="zníž. prenesená",5,3))))</f>
        <v>1</v>
      </c>
      <c r="CJ93" s="15">
        <f>IF(AT93="stavebná časť",1,IF(8893="investičná časť",2,3))</f>
        <v>1</v>
      </c>
      <c r="CK93" s="15" t="str">
        <f>IF(D93="Vyplň vlastné","","x")</f>
        <v>x</v>
      </c>
    </row>
    <row r="94" spans="2:89" s="1" customFormat="1" ht="19.5" customHeight="1">
      <c r="B94" s="32"/>
      <c r="C94" s="33"/>
      <c r="D94" s="226" t="s">
        <v>95</v>
      </c>
      <c r="E94" s="207"/>
      <c r="F94" s="207"/>
      <c r="G94" s="207"/>
      <c r="H94" s="207"/>
      <c r="I94" s="207"/>
      <c r="J94" s="207"/>
      <c r="K94" s="207"/>
      <c r="L94" s="207"/>
      <c r="M94" s="207"/>
      <c r="N94" s="207"/>
      <c r="O94" s="207"/>
      <c r="P94" s="207"/>
      <c r="Q94" s="207"/>
      <c r="R94" s="207"/>
      <c r="S94" s="207"/>
      <c r="T94" s="207"/>
      <c r="U94" s="207"/>
      <c r="V94" s="207"/>
      <c r="W94" s="207"/>
      <c r="X94" s="207"/>
      <c r="Y94" s="207"/>
      <c r="Z94" s="207"/>
      <c r="AA94" s="207"/>
      <c r="AB94" s="207"/>
      <c r="AC94" s="33"/>
      <c r="AD94" s="33"/>
      <c r="AE94" s="33"/>
      <c r="AF94" s="33"/>
      <c r="AG94" s="225">
        <f>AG87*AS94</f>
        <v>0</v>
      </c>
      <c r="AH94" s="207"/>
      <c r="AI94" s="207"/>
      <c r="AJ94" s="207"/>
      <c r="AK94" s="207"/>
      <c r="AL94" s="207"/>
      <c r="AM94" s="207"/>
      <c r="AN94" s="222">
        <f>AG94+AV94</f>
        <v>0</v>
      </c>
      <c r="AO94" s="207"/>
      <c r="AP94" s="207"/>
      <c r="AQ94" s="34"/>
      <c r="AS94" s="111">
        <v>0</v>
      </c>
      <c r="AT94" s="112" t="s">
        <v>93</v>
      </c>
      <c r="AU94" s="112" t="s">
        <v>40</v>
      </c>
      <c r="AV94" s="100">
        <f>ROUND(IF(AU94="nulová",0,IF(OR(AU94="základná",AU94="zákl. prenesená"),AG94*L31,AG94*L32)),2)</f>
        <v>0</v>
      </c>
      <c r="BV94" s="15" t="s">
        <v>96</v>
      </c>
      <c r="BY94" s="110">
        <f>IF(AU94="základná",AV94,0)</f>
        <v>0</v>
      </c>
      <c r="BZ94" s="110">
        <f>IF(AU94="znížená",AV94,0)</f>
        <v>0</v>
      </c>
      <c r="CA94" s="110">
        <f>IF(AU94="zákl. prenesená",AV94,0)</f>
        <v>0</v>
      </c>
      <c r="CB94" s="110">
        <f>IF(AU94="zníž. prenesená",AV94,0)</f>
        <v>0</v>
      </c>
      <c r="CC94" s="110">
        <f>IF(AU94="nulová",AV94,0)</f>
        <v>0</v>
      </c>
      <c r="CD94" s="110">
        <f>IF(AU94="základná",AG94,0)</f>
        <v>0</v>
      </c>
      <c r="CE94" s="110">
        <f>IF(AU94="znížená",AG94,0)</f>
        <v>0</v>
      </c>
      <c r="CF94" s="110">
        <f>IF(AU94="zákl. prenesená",AG94,0)</f>
        <v>0</v>
      </c>
      <c r="CG94" s="110">
        <f>IF(AU94="zníž. prenesená",AG94,0)</f>
        <v>0</v>
      </c>
      <c r="CH94" s="110">
        <f>IF(AU94="nulová",AG94,0)</f>
        <v>0</v>
      </c>
      <c r="CI94" s="15">
        <f>IF(AU94="základná",1,IF(AU94="znížená",2,IF(AU94="zákl. prenesená",4,IF(AU94="zníž. prenesená",5,3))))</f>
        <v>1</v>
      </c>
      <c r="CJ94" s="15">
        <f>IF(AT94="stavebná časť",1,IF(8894="investičná časť",2,3))</f>
        <v>1</v>
      </c>
      <c r="CK94" s="15">
        <f>IF(D94="Vyplň vlastné","","x")</f>
      </c>
    </row>
    <row r="95" spans="2:89" s="1" customFormat="1" ht="19.5" customHeight="1">
      <c r="B95" s="32"/>
      <c r="C95" s="33"/>
      <c r="D95" s="226" t="s">
        <v>95</v>
      </c>
      <c r="E95" s="207"/>
      <c r="F95" s="207"/>
      <c r="G95" s="207"/>
      <c r="H95" s="207"/>
      <c r="I95" s="207"/>
      <c r="J95" s="207"/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33"/>
      <c r="AD95" s="33"/>
      <c r="AE95" s="33"/>
      <c r="AF95" s="33"/>
      <c r="AG95" s="225">
        <f>AG87*AS95</f>
        <v>0</v>
      </c>
      <c r="AH95" s="207"/>
      <c r="AI95" s="207"/>
      <c r="AJ95" s="207"/>
      <c r="AK95" s="207"/>
      <c r="AL95" s="207"/>
      <c r="AM95" s="207"/>
      <c r="AN95" s="222">
        <f>AG95+AV95</f>
        <v>0</v>
      </c>
      <c r="AO95" s="207"/>
      <c r="AP95" s="207"/>
      <c r="AQ95" s="34"/>
      <c r="AS95" s="111">
        <v>0</v>
      </c>
      <c r="AT95" s="112" t="s">
        <v>93</v>
      </c>
      <c r="AU95" s="112" t="s">
        <v>40</v>
      </c>
      <c r="AV95" s="100">
        <f>ROUND(IF(AU95="nulová",0,IF(OR(AU95="základná",AU95="zákl. prenesená"),AG95*L31,AG95*L32)),2)</f>
        <v>0</v>
      </c>
      <c r="BV95" s="15" t="s">
        <v>96</v>
      </c>
      <c r="BY95" s="110">
        <f>IF(AU95="základná",AV95,0)</f>
        <v>0</v>
      </c>
      <c r="BZ95" s="110">
        <f>IF(AU95="znížená",AV95,0)</f>
        <v>0</v>
      </c>
      <c r="CA95" s="110">
        <f>IF(AU95="zákl. prenesená",AV95,0)</f>
        <v>0</v>
      </c>
      <c r="CB95" s="110">
        <f>IF(AU95="zníž. prenesená",AV95,0)</f>
        <v>0</v>
      </c>
      <c r="CC95" s="110">
        <f>IF(AU95="nulová",AV95,0)</f>
        <v>0</v>
      </c>
      <c r="CD95" s="110">
        <f>IF(AU95="základná",AG95,0)</f>
        <v>0</v>
      </c>
      <c r="CE95" s="110">
        <f>IF(AU95="znížená",AG95,0)</f>
        <v>0</v>
      </c>
      <c r="CF95" s="110">
        <f>IF(AU95="zákl. prenesená",AG95,0)</f>
        <v>0</v>
      </c>
      <c r="CG95" s="110">
        <f>IF(AU95="zníž. prenesená",AG95,0)</f>
        <v>0</v>
      </c>
      <c r="CH95" s="110">
        <f>IF(AU95="nulová",AG95,0)</f>
        <v>0</v>
      </c>
      <c r="CI95" s="15">
        <f>IF(AU95="základná",1,IF(AU95="znížená",2,IF(AU95="zákl. prenesená",4,IF(AU95="zníž. prenesená",5,3))))</f>
        <v>1</v>
      </c>
      <c r="CJ95" s="15">
        <f>IF(AT95="stavebná časť",1,IF(8895="investičná časť",2,3))</f>
        <v>1</v>
      </c>
      <c r="CK95" s="15">
        <f>IF(D95="Vyplň vlastné","","x")</f>
      </c>
    </row>
    <row r="96" spans="2:89" s="1" customFormat="1" ht="19.5" customHeight="1">
      <c r="B96" s="32"/>
      <c r="C96" s="33"/>
      <c r="D96" s="226" t="s">
        <v>95</v>
      </c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07"/>
      <c r="Y96" s="207"/>
      <c r="Z96" s="207"/>
      <c r="AA96" s="207"/>
      <c r="AB96" s="207"/>
      <c r="AC96" s="33"/>
      <c r="AD96" s="33"/>
      <c r="AE96" s="33"/>
      <c r="AF96" s="33"/>
      <c r="AG96" s="225">
        <f>AG87*AS96</f>
        <v>0</v>
      </c>
      <c r="AH96" s="207"/>
      <c r="AI96" s="207"/>
      <c r="AJ96" s="207"/>
      <c r="AK96" s="207"/>
      <c r="AL96" s="207"/>
      <c r="AM96" s="207"/>
      <c r="AN96" s="222">
        <f>AG96+AV96</f>
        <v>0</v>
      </c>
      <c r="AO96" s="207"/>
      <c r="AP96" s="207"/>
      <c r="AQ96" s="34"/>
      <c r="AS96" s="113">
        <v>0</v>
      </c>
      <c r="AT96" s="114" t="s">
        <v>93</v>
      </c>
      <c r="AU96" s="114" t="s">
        <v>40</v>
      </c>
      <c r="AV96" s="105">
        <f>ROUND(IF(AU96="nulová",0,IF(OR(AU96="základná",AU96="zákl. prenesená"),AG96*L31,AG96*L32)),2)</f>
        <v>0</v>
      </c>
      <c r="BV96" s="15" t="s">
        <v>96</v>
      </c>
      <c r="BY96" s="110">
        <f>IF(AU96="základná",AV96,0)</f>
        <v>0</v>
      </c>
      <c r="BZ96" s="110">
        <f>IF(AU96="znížená",AV96,0)</f>
        <v>0</v>
      </c>
      <c r="CA96" s="110">
        <f>IF(AU96="zákl. prenesená",AV96,0)</f>
        <v>0</v>
      </c>
      <c r="CB96" s="110">
        <f>IF(AU96="zníž. prenesená",AV96,0)</f>
        <v>0</v>
      </c>
      <c r="CC96" s="110">
        <f>IF(AU96="nulová",AV96,0)</f>
        <v>0</v>
      </c>
      <c r="CD96" s="110">
        <f>IF(AU96="základná",AG96,0)</f>
        <v>0</v>
      </c>
      <c r="CE96" s="110">
        <f>IF(AU96="znížená",AG96,0)</f>
        <v>0</v>
      </c>
      <c r="CF96" s="110">
        <f>IF(AU96="zákl. prenesená",AG96,0)</f>
        <v>0</v>
      </c>
      <c r="CG96" s="110">
        <f>IF(AU96="zníž. prenesená",AG96,0)</f>
        <v>0</v>
      </c>
      <c r="CH96" s="110">
        <f>IF(AU96="nulová",AG96,0)</f>
        <v>0</v>
      </c>
      <c r="CI96" s="15">
        <f>IF(AU96="základná",1,IF(AU96="znížená",2,IF(AU96="zákl. prenesená",4,IF(AU96="zníž. prenesená",5,3))))</f>
        <v>1</v>
      </c>
      <c r="CJ96" s="15">
        <f>IF(AT96="stavebná časť",1,IF(8896="investičná časť",2,3))</f>
        <v>1</v>
      </c>
      <c r="CK96" s="15">
        <f>IF(D96="Vyplň vlastné","","x")</f>
      </c>
    </row>
    <row r="97" spans="2:43" s="1" customFormat="1" ht="10.5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4"/>
    </row>
    <row r="98" spans="2:43" s="1" customFormat="1" ht="30" customHeight="1">
      <c r="B98" s="32"/>
      <c r="C98" s="115" t="s">
        <v>97</v>
      </c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229">
        <f>ROUND(AG87+AG92,2)</f>
        <v>0</v>
      </c>
      <c r="AH98" s="229"/>
      <c r="AI98" s="229"/>
      <c r="AJ98" s="229"/>
      <c r="AK98" s="229"/>
      <c r="AL98" s="229"/>
      <c r="AM98" s="229"/>
      <c r="AN98" s="229">
        <f>AN87+AN92</f>
        <v>0</v>
      </c>
      <c r="AO98" s="229"/>
      <c r="AP98" s="229"/>
      <c r="AQ98" s="34"/>
    </row>
    <row r="99" spans="2:43" s="1" customFormat="1" ht="6.7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8"/>
    </row>
  </sheetData>
  <sheetProtection password="CC35" sheet="1" objects="1" scenarios="1" formatColumns="0" formatRows="0" sort="0" autoFilter="0"/>
  <mergeCells count="66">
    <mergeCell ref="AG98:AM98"/>
    <mergeCell ref="AN98:AP98"/>
    <mergeCell ref="AR2:BE2"/>
    <mergeCell ref="D96:AB96"/>
    <mergeCell ref="AG96:AM96"/>
    <mergeCell ref="AN96:AP96"/>
    <mergeCell ref="AG87:AM87"/>
    <mergeCell ref="AN87:AP87"/>
    <mergeCell ref="AG92:AM92"/>
    <mergeCell ref="AN92:AP92"/>
    <mergeCell ref="D94:AB94"/>
    <mergeCell ref="AG94:AM94"/>
    <mergeCell ref="AN94:AP94"/>
    <mergeCell ref="D95:AB95"/>
    <mergeCell ref="AG95:AM95"/>
    <mergeCell ref="AN95:AP95"/>
    <mergeCell ref="AN90:AP90"/>
    <mergeCell ref="AG90:AM90"/>
    <mergeCell ref="E90:I90"/>
    <mergeCell ref="K90:AF90"/>
    <mergeCell ref="AG93:AM93"/>
    <mergeCell ref="AN93:AP93"/>
    <mergeCell ref="AN88:AP88"/>
    <mergeCell ref="AG88:AM88"/>
    <mergeCell ref="D88:H88"/>
    <mergeCell ref="J88:AF88"/>
    <mergeCell ref="AN89:AP89"/>
    <mergeCell ref="AG89:AM89"/>
    <mergeCell ref="E89:I89"/>
    <mergeCell ref="K89:AF89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C76:AP76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3:AU97">
      <formula1>"základná,znížená,nulová"</formula1>
    </dataValidation>
    <dataValidation type="list" allowBlank="1" showInputMessage="1" showErrorMessage="1" error="Povolené sú hodnoty stavebná časť, technologická časť, investičná časť." sqref="AT93:AT97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9" location="'SO 02 - Kotolňa'!C2" tooltip="SO 02 - Kotolňa" display="/"/>
    <hyperlink ref="A90" location="'SO02 - Stavebná časť'!C2" tooltip="SO02 - Stavebná časť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5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77"/>
      <c r="B1" s="278"/>
      <c r="C1" s="278"/>
      <c r="D1" s="279" t="s">
        <v>1</v>
      </c>
      <c r="E1" s="278"/>
      <c r="F1" s="278" t="s">
        <v>872</v>
      </c>
      <c r="G1" s="278"/>
      <c r="H1" s="280" t="s">
        <v>873</v>
      </c>
      <c r="I1" s="280"/>
      <c r="J1" s="280"/>
      <c r="K1" s="280"/>
      <c r="L1" s="278" t="s">
        <v>874</v>
      </c>
      <c r="M1" s="278"/>
      <c r="N1" s="278"/>
      <c r="O1" s="279" t="s">
        <v>98</v>
      </c>
      <c r="P1" s="278"/>
      <c r="Q1" s="278"/>
      <c r="R1" s="278"/>
      <c r="S1" s="278" t="s">
        <v>875</v>
      </c>
      <c r="T1" s="278"/>
      <c r="U1" s="281"/>
      <c r="V1" s="28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0" t="s">
        <v>6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T2" s="15" t="s">
        <v>83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75</v>
      </c>
    </row>
    <row r="4" spans="2:46" ht="36.75" customHeight="1">
      <c r="B4" s="19"/>
      <c r="C4" s="188" t="s">
        <v>99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1"/>
      <c r="T4" s="22" t="s">
        <v>10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7" t="s">
        <v>15</v>
      </c>
      <c r="E6" s="20"/>
      <c r="F6" s="231" t="str">
        <f>'Rekapitulácia stavby'!K6</f>
        <v>Rekonštrukcia viacúčelovej budovy kultúrneho domu a obecného úradu, súp. č. 190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20"/>
      <c r="R6" s="21"/>
    </row>
    <row r="7" spans="2:18" s="1" customFormat="1" ht="32.25" customHeight="1">
      <c r="B7" s="32"/>
      <c r="C7" s="33"/>
      <c r="D7" s="26" t="s">
        <v>100</v>
      </c>
      <c r="E7" s="33"/>
      <c r="F7" s="194" t="s">
        <v>101</v>
      </c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33"/>
      <c r="R7" s="34"/>
    </row>
    <row r="8" spans="2:18" s="1" customFormat="1" ht="14.25" customHeight="1">
      <c r="B8" s="32"/>
      <c r="C8" s="33"/>
      <c r="D8" s="27" t="s">
        <v>17</v>
      </c>
      <c r="E8" s="33"/>
      <c r="F8" s="25" t="s">
        <v>18</v>
      </c>
      <c r="G8" s="33"/>
      <c r="H8" s="33"/>
      <c r="I8" s="33"/>
      <c r="J8" s="33"/>
      <c r="K8" s="33"/>
      <c r="L8" s="33"/>
      <c r="M8" s="27" t="s">
        <v>19</v>
      </c>
      <c r="N8" s="33"/>
      <c r="O8" s="25" t="s">
        <v>18</v>
      </c>
      <c r="P8" s="33"/>
      <c r="Q8" s="33"/>
      <c r="R8" s="34"/>
    </row>
    <row r="9" spans="2:18" s="1" customFormat="1" ht="14.25" customHeight="1">
      <c r="B9" s="32"/>
      <c r="C9" s="33"/>
      <c r="D9" s="27" t="s">
        <v>20</v>
      </c>
      <c r="E9" s="33"/>
      <c r="F9" s="25" t="s">
        <v>21</v>
      </c>
      <c r="G9" s="33"/>
      <c r="H9" s="33"/>
      <c r="I9" s="33"/>
      <c r="J9" s="33"/>
      <c r="K9" s="33"/>
      <c r="L9" s="33"/>
      <c r="M9" s="27" t="s">
        <v>22</v>
      </c>
      <c r="N9" s="33"/>
      <c r="O9" s="232" t="str">
        <f>'Rekapitulácia stavby'!AN8</f>
        <v>09.11.2017</v>
      </c>
      <c r="P9" s="207"/>
      <c r="Q9" s="33"/>
      <c r="R9" s="34"/>
    </row>
    <row r="10" spans="2:18" s="1" customFormat="1" ht="10.5" customHeight="1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2:18" s="1" customFormat="1" ht="14.25" customHeight="1">
      <c r="B11" s="32"/>
      <c r="C11" s="33"/>
      <c r="D11" s="27" t="s">
        <v>24</v>
      </c>
      <c r="E11" s="33"/>
      <c r="F11" s="33"/>
      <c r="G11" s="33"/>
      <c r="H11" s="33"/>
      <c r="I11" s="33"/>
      <c r="J11" s="33"/>
      <c r="K11" s="33"/>
      <c r="L11" s="33"/>
      <c r="M11" s="27" t="s">
        <v>25</v>
      </c>
      <c r="N11" s="33"/>
      <c r="O11" s="193" t="s">
        <v>18</v>
      </c>
      <c r="P11" s="207"/>
      <c r="Q11" s="33"/>
      <c r="R11" s="34"/>
    </row>
    <row r="12" spans="2:18" s="1" customFormat="1" ht="18" customHeight="1">
      <c r="B12" s="32"/>
      <c r="C12" s="33"/>
      <c r="D12" s="33"/>
      <c r="E12" s="25" t="s">
        <v>26</v>
      </c>
      <c r="F12" s="33"/>
      <c r="G12" s="33"/>
      <c r="H12" s="33"/>
      <c r="I12" s="33"/>
      <c r="J12" s="33"/>
      <c r="K12" s="33"/>
      <c r="L12" s="33"/>
      <c r="M12" s="27" t="s">
        <v>27</v>
      </c>
      <c r="N12" s="33"/>
      <c r="O12" s="193" t="s">
        <v>18</v>
      </c>
      <c r="P12" s="207"/>
      <c r="Q12" s="33"/>
      <c r="R12" s="34"/>
    </row>
    <row r="13" spans="2:18" s="1" customFormat="1" ht="6.75" customHeight="1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2:18" s="1" customFormat="1" ht="14.25" customHeight="1">
      <c r="B14" s="32"/>
      <c r="C14" s="33"/>
      <c r="D14" s="27" t="s">
        <v>28</v>
      </c>
      <c r="E14" s="33"/>
      <c r="F14" s="33"/>
      <c r="G14" s="33"/>
      <c r="H14" s="33"/>
      <c r="I14" s="33"/>
      <c r="J14" s="33"/>
      <c r="K14" s="33"/>
      <c r="L14" s="33"/>
      <c r="M14" s="27" t="s">
        <v>25</v>
      </c>
      <c r="N14" s="33"/>
      <c r="O14" s="233" t="s">
        <v>18</v>
      </c>
      <c r="P14" s="207"/>
      <c r="Q14" s="33"/>
      <c r="R14" s="34"/>
    </row>
    <row r="15" spans="2:18" s="1" customFormat="1" ht="18" customHeight="1">
      <c r="B15" s="32"/>
      <c r="C15" s="33"/>
      <c r="D15" s="33"/>
      <c r="E15" s="233" t="s">
        <v>102</v>
      </c>
      <c r="F15" s="207"/>
      <c r="G15" s="207"/>
      <c r="H15" s="207"/>
      <c r="I15" s="207"/>
      <c r="J15" s="207"/>
      <c r="K15" s="207"/>
      <c r="L15" s="207"/>
      <c r="M15" s="27" t="s">
        <v>27</v>
      </c>
      <c r="N15" s="33"/>
      <c r="O15" s="233" t="s">
        <v>18</v>
      </c>
      <c r="P15" s="207"/>
      <c r="Q15" s="33"/>
      <c r="R15" s="34"/>
    </row>
    <row r="16" spans="2:18" s="1" customFormat="1" ht="6.75" customHeight="1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25" customHeight="1">
      <c r="B17" s="32"/>
      <c r="C17" s="33"/>
      <c r="D17" s="27" t="s">
        <v>30</v>
      </c>
      <c r="E17" s="33"/>
      <c r="F17" s="33"/>
      <c r="G17" s="33"/>
      <c r="H17" s="33"/>
      <c r="I17" s="33"/>
      <c r="J17" s="33"/>
      <c r="K17" s="33"/>
      <c r="L17" s="33"/>
      <c r="M17" s="27" t="s">
        <v>25</v>
      </c>
      <c r="N17" s="33"/>
      <c r="O17" s="193" t="s">
        <v>18</v>
      </c>
      <c r="P17" s="207"/>
      <c r="Q17" s="33"/>
      <c r="R17" s="34"/>
    </row>
    <row r="18" spans="2:18" s="1" customFormat="1" ht="18" customHeight="1">
      <c r="B18" s="32"/>
      <c r="C18" s="33"/>
      <c r="D18" s="33"/>
      <c r="E18" s="25" t="s">
        <v>31</v>
      </c>
      <c r="F18" s="33"/>
      <c r="G18" s="33"/>
      <c r="H18" s="33"/>
      <c r="I18" s="33"/>
      <c r="J18" s="33"/>
      <c r="K18" s="33"/>
      <c r="L18" s="33"/>
      <c r="M18" s="27" t="s">
        <v>27</v>
      </c>
      <c r="N18" s="33"/>
      <c r="O18" s="193" t="s">
        <v>18</v>
      </c>
      <c r="P18" s="207"/>
      <c r="Q18" s="33"/>
      <c r="R18" s="34"/>
    </row>
    <row r="19" spans="2:18" s="1" customFormat="1" ht="6.75" customHeight="1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25" customHeight="1">
      <c r="B20" s="32"/>
      <c r="C20" s="33"/>
      <c r="D20" s="27" t="s">
        <v>34</v>
      </c>
      <c r="E20" s="33"/>
      <c r="F20" s="33"/>
      <c r="G20" s="33"/>
      <c r="H20" s="33"/>
      <c r="I20" s="33"/>
      <c r="J20" s="33"/>
      <c r="K20" s="33"/>
      <c r="L20" s="33"/>
      <c r="M20" s="27" t="s">
        <v>25</v>
      </c>
      <c r="N20" s="33"/>
      <c r="O20" s="193" t="s">
        <v>18</v>
      </c>
      <c r="P20" s="207"/>
      <c r="Q20" s="33"/>
      <c r="R20" s="34"/>
    </row>
    <row r="21" spans="2:18" s="1" customFormat="1" ht="18" customHeight="1">
      <c r="B21" s="32"/>
      <c r="C21" s="33"/>
      <c r="D21" s="33"/>
      <c r="E21" s="25" t="s">
        <v>31</v>
      </c>
      <c r="F21" s="33"/>
      <c r="G21" s="33"/>
      <c r="H21" s="33"/>
      <c r="I21" s="33"/>
      <c r="J21" s="33"/>
      <c r="K21" s="33"/>
      <c r="L21" s="33"/>
      <c r="M21" s="27" t="s">
        <v>27</v>
      </c>
      <c r="N21" s="33"/>
      <c r="O21" s="193" t="s">
        <v>18</v>
      </c>
      <c r="P21" s="207"/>
      <c r="Q21" s="33"/>
      <c r="R21" s="34"/>
    </row>
    <row r="22" spans="2:18" s="1" customFormat="1" ht="6.75" customHeight="1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25" customHeight="1">
      <c r="B23" s="32"/>
      <c r="C23" s="33"/>
      <c r="D23" s="27" t="s">
        <v>35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>
      <c r="B24" s="32"/>
      <c r="C24" s="33"/>
      <c r="D24" s="33"/>
      <c r="E24" s="196" t="s">
        <v>18</v>
      </c>
      <c r="F24" s="207"/>
      <c r="G24" s="207"/>
      <c r="H24" s="207"/>
      <c r="I24" s="207"/>
      <c r="J24" s="207"/>
      <c r="K24" s="207"/>
      <c r="L24" s="207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25" customHeight="1">
      <c r="B27" s="32"/>
      <c r="C27" s="33"/>
      <c r="D27" s="117" t="s">
        <v>103</v>
      </c>
      <c r="E27" s="33"/>
      <c r="F27" s="33"/>
      <c r="G27" s="33"/>
      <c r="H27" s="33"/>
      <c r="I27" s="33"/>
      <c r="J27" s="33"/>
      <c r="K27" s="33"/>
      <c r="L27" s="33"/>
      <c r="M27" s="197">
        <f>N88</f>
        <v>0</v>
      </c>
      <c r="N27" s="207"/>
      <c r="O27" s="207"/>
      <c r="P27" s="207"/>
      <c r="Q27" s="33"/>
      <c r="R27" s="34"/>
    </row>
    <row r="28" spans="2:18" s="1" customFormat="1" ht="14.25" customHeight="1">
      <c r="B28" s="32"/>
      <c r="C28" s="33"/>
      <c r="D28" s="31" t="s">
        <v>92</v>
      </c>
      <c r="E28" s="33"/>
      <c r="F28" s="33"/>
      <c r="G28" s="33"/>
      <c r="H28" s="33"/>
      <c r="I28" s="33"/>
      <c r="J28" s="33"/>
      <c r="K28" s="33"/>
      <c r="L28" s="33"/>
      <c r="M28" s="197">
        <f>N101</f>
        <v>0</v>
      </c>
      <c r="N28" s="207"/>
      <c r="O28" s="207"/>
      <c r="P28" s="207"/>
      <c r="Q28" s="33"/>
      <c r="R28" s="34"/>
    </row>
    <row r="29" spans="2:18" s="1" customFormat="1" ht="6.75" customHeight="1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4.75" customHeight="1">
      <c r="B30" s="32"/>
      <c r="C30" s="33"/>
      <c r="D30" s="118" t="s">
        <v>38</v>
      </c>
      <c r="E30" s="33"/>
      <c r="F30" s="33"/>
      <c r="G30" s="33"/>
      <c r="H30" s="33"/>
      <c r="I30" s="33"/>
      <c r="J30" s="33"/>
      <c r="K30" s="33"/>
      <c r="L30" s="33"/>
      <c r="M30" s="234">
        <f>ROUND(M27+M28,2)</f>
        <v>0</v>
      </c>
      <c r="N30" s="207"/>
      <c r="O30" s="207"/>
      <c r="P30" s="207"/>
      <c r="Q30" s="33"/>
      <c r="R30" s="34"/>
    </row>
    <row r="31" spans="2:18" s="1" customFormat="1" ht="6.75" customHeight="1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25" customHeight="1">
      <c r="B32" s="32"/>
      <c r="C32" s="33"/>
      <c r="D32" s="39" t="s">
        <v>39</v>
      </c>
      <c r="E32" s="39" t="s">
        <v>40</v>
      </c>
      <c r="F32" s="40">
        <v>0.2</v>
      </c>
      <c r="G32" s="119" t="s">
        <v>41</v>
      </c>
      <c r="H32" s="235">
        <f>(SUM(BE101:BE108)+SUM(BE126:BE257))</f>
        <v>0</v>
      </c>
      <c r="I32" s="207"/>
      <c r="J32" s="207"/>
      <c r="K32" s="33"/>
      <c r="L32" s="33"/>
      <c r="M32" s="235">
        <f>ROUND((SUM(BE101:BE108)+SUM(BE126:BE257)),2)*F32</f>
        <v>0</v>
      </c>
      <c r="N32" s="207"/>
      <c r="O32" s="207"/>
      <c r="P32" s="207"/>
      <c r="Q32" s="33"/>
      <c r="R32" s="34"/>
    </row>
    <row r="33" spans="2:18" s="1" customFormat="1" ht="14.25" customHeight="1">
      <c r="B33" s="32"/>
      <c r="C33" s="33"/>
      <c r="D33" s="33"/>
      <c r="E33" s="39" t="s">
        <v>42</v>
      </c>
      <c r="F33" s="40">
        <v>0.2</v>
      </c>
      <c r="G33" s="119" t="s">
        <v>41</v>
      </c>
      <c r="H33" s="235">
        <f>(SUM(BF101:BF108)+SUM(BF126:BF257))</f>
        <v>0</v>
      </c>
      <c r="I33" s="207"/>
      <c r="J33" s="207"/>
      <c r="K33" s="33"/>
      <c r="L33" s="33"/>
      <c r="M33" s="235">
        <f>ROUND((SUM(BF101:BF108)+SUM(BF126:BF257)),2)*F33</f>
        <v>0</v>
      </c>
      <c r="N33" s="207"/>
      <c r="O33" s="207"/>
      <c r="P33" s="207"/>
      <c r="Q33" s="33"/>
      <c r="R33" s="34"/>
    </row>
    <row r="34" spans="2:18" s="1" customFormat="1" ht="14.25" customHeight="1" hidden="1">
      <c r="B34" s="32"/>
      <c r="C34" s="33"/>
      <c r="D34" s="33"/>
      <c r="E34" s="39" t="s">
        <v>43</v>
      </c>
      <c r="F34" s="40">
        <v>0.2</v>
      </c>
      <c r="G34" s="119" t="s">
        <v>41</v>
      </c>
      <c r="H34" s="235">
        <f>(SUM(BG101:BG108)+SUM(BG126:BG257))</f>
        <v>0</v>
      </c>
      <c r="I34" s="207"/>
      <c r="J34" s="207"/>
      <c r="K34" s="33"/>
      <c r="L34" s="33"/>
      <c r="M34" s="235">
        <v>0</v>
      </c>
      <c r="N34" s="207"/>
      <c r="O34" s="207"/>
      <c r="P34" s="207"/>
      <c r="Q34" s="33"/>
      <c r="R34" s="34"/>
    </row>
    <row r="35" spans="2:18" s="1" customFormat="1" ht="14.25" customHeight="1" hidden="1">
      <c r="B35" s="32"/>
      <c r="C35" s="33"/>
      <c r="D35" s="33"/>
      <c r="E35" s="39" t="s">
        <v>44</v>
      </c>
      <c r="F35" s="40">
        <v>0.2</v>
      </c>
      <c r="G35" s="119" t="s">
        <v>41</v>
      </c>
      <c r="H35" s="235">
        <f>(SUM(BH101:BH108)+SUM(BH126:BH257))</f>
        <v>0</v>
      </c>
      <c r="I35" s="207"/>
      <c r="J35" s="207"/>
      <c r="K35" s="33"/>
      <c r="L35" s="33"/>
      <c r="M35" s="235">
        <v>0</v>
      </c>
      <c r="N35" s="207"/>
      <c r="O35" s="207"/>
      <c r="P35" s="207"/>
      <c r="Q35" s="33"/>
      <c r="R35" s="34"/>
    </row>
    <row r="36" spans="2:18" s="1" customFormat="1" ht="14.25" customHeight="1" hidden="1">
      <c r="B36" s="32"/>
      <c r="C36" s="33"/>
      <c r="D36" s="33"/>
      <c r="E36" s="39" t="s">
        <v>45</v>
      </c>
      <c r="F36" s="40">
        <v>0</v>
      </c>
      <c r="G36" s="119" t="s">
        <v>41</v>
      </c>
      <c r="H36" s="235">
        <f>(SUM(BI101:BI108)+SUM(BI126:BI257))</f>
        <v>0</v>
      </c>
      <c r="I36" s="207"/>
      <c r="J36" s="207"/>
      <c r="K36" s="33"/>
      <c r="L36" s="33"/>
      <c r="M36" s="235">
        <v>0</v>
      </c>
      <c r="N36" s="207"/>
      <c r="O36" s="207"/>
      <c r="P36" s="207"/>
      <c r="Q36" s="33"/>
      <c r="R36" s="34"/>
    </row>
    <row r="37" spans="2:18" s="1" customFormat="1" ht="6.75" customHeight="1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4.75" customHeight="1">
      <c r="B38" s="32"/>
      <c r="C38" s="116"/>
      <c r="D38" s="120" t="s">
        <v>46</v>
      </c>
      <c r="E38" s="72"/>
      <c r="F38" s="72"/>
      <c r="G38" s="121" t="s">
        <v>47</v>
      </c>
      <c r="H38" s="122" t="s">
        <v>48</v>
      </c>
      <c r="I38" s="72"/>
      <c r="J38" s="72"/>
      <c r="K38" s="72"/>
      <c r="L38" s="236">
        <f>SUM(M30:M36)</f>
        <v>0</v>
      </c>
      <c r="M38" s="215"/>
      <c r="N38" s="215"/>
      <c r="O38" s="215"/>
      <c r="P38" s="217"/>
      <c r="Q38" s="116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ht="13.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3.5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3.5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3.5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3.5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3.5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3.5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3.5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3.5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3.5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3.5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3.5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3.5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3.5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3.5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88" t="s">
        <v>104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15</v>
      </c>
      <c r="D78" s="33"/>
      <c r="E78" s="33"/>
      <c r="F78" s="231" t="str">
        <f>F6</f>
        <v>Rekonštrukcia viacúčelovej budovy kultúrneho domu a obecného úradu, súp. č. 190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33"/>
      <c r="R78" s="34"/>
    </row>
    <row r="79" spans="2:18" s="1" customFormat="1" ht="36.75" customHeight="1">
      <c r="B79" s="32"/>
      <c r="C79" s="66" t="s">
        <v>100</v>
      </c>
      <c r="D79" s="33"/>
      <c r="E79" s="33"/>
      <c r="F79" s="208" t="str">
        <f>F7</f>
        <v>SO 02 - Kotolňa</v>
      </c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33"/>
      <c r="R79" s="34"/>
    </row>
    <row r="80" spans="2:18" s="1" customFormat="1" ht="6.75" customHeight="1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18" s="1" customFormat="1" ht="18" customHeight="1">
      <c r="B81" s="32"/>
      <c r="C81" s="27" t="s">
        <v>20</v>
      </c>
      <c r="D81" s="33"/>
      <c r="E81" s="33"/>
      <c r="F81" s="25" t="str">
        <f>F9</f>
        <v>Záriečie č.s. 190,  č.p. 3/2</v>
      </c>
      <c r="G81" s="33"/>
      <c r="H81" s="33"/>
      <c r="I81" s="33"/>
      <c r="J81" s="33"/>
      <c r="K81" s="27" t="s">
        <v>22</v>
      </c>
      <c r="L81" s="33"/>
      <c r="M81" s="237" t="str">
        <f>IF(O9="","",O9)</f>
        <v>09.11.2017</v>
      </c>
      <c r="N81" s="207"/>
      <c r="O81" s="207"/>
      <c r="P81" s="207"/>
      <c r="Q81" s="33"/>
      <c r="R81" s="34"/>
    </row>
    <row r="82" spans="2:18" s="1" customFormat="1" ht="6.75" customHeight="1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18" s="1" customFormat="1" ht="15">
      <c r="B83" s="32"/>
      <c r="C83" s="27" t="s">
        <v>24</v>
      </c>
      <c r="D83" s="33"/>
      <c r="E83" s="33"/>
      <c r="F83" s="25" t="str">
        <f>E12</f>
        <v>Obec Záriečie, Záriečie č. 190,   020 52 Záriečie</v>
      </c>
      <c r="G83" s="33"/>
      <c r="H83" s="33"/>
      <c r="I83" s="33"/>
      <c r="J83" s="33"/>
      <c r="K83" s="27" t="s">
        <v>30</v>
      </c>
      <c r="L83" s="33"/>
      <c r="M83" s="193" t="str">
        <f>E18</f>
        <v>Ing. Arch. Jozef Sobčák</v>
      </c>
      <c r="N83" s="207"/>
      <c r="O83" s="207"/>
      <c r="P83" s="207"/>
      <c r="Q83" s="207"/>
      <c r="R83" s="34"/>
    </row>
    <row r="84" spans="2:18" s="1" customFormat="1" ht="14.25" customHeight="1">
      <c r="B84" s="32"/>
      <c r="C84" s="27" t="s">
        <v>28</v>
      </c>
      <c r="D84" s="33"/>
      <c r="E84" s="33"/>
      <c r="F84" s="25" t="str">
        <f>IF(E15="","",E15)</f>
        <v> </v>
      </c>
      <c r="G84" s="33"/>
      <c r="H84" s="33"/>
      <c r="I84" s="33"/>
      <c r="J84" s="33"/>
      <c r="K84" s="27" t="s">
        <v>34</v>
      </c>
      <c r="L84" s="33"/>
      <c r="M84" s="193" t="str">
        <f>E21</f>
        <v>Ing. Arch. Jozef Sobčák</v>
      </c>
      <c r="N84" s="207"/>
      <c r="O84" s="207"/>
      <c r="P84" s="207"/>
      <c r="Q84" s="207"/>
      <c r="R84" s="34"/>
    </row>
    <row r="85" spans="2:18" s="1" customFormat="1" ht="9.75" customHeight="1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18" s="1" customFormat="1" ht="29.25" customHeight="1">
      <c r="B86" s="32"/>
      <c r="C86" s="238" t="s">
        <v>105</v>
      </c>
      <c r="D86" s="239"/>
      <c r="E86" s="239"/>
      <c r="F86" s="239"/>
      <c r="G86" s="239"/>
      <c r="H86" s="116"/>
      <c r="I86" s="116"/>
      <c r="J86" s="116"/>
      <c r="K86" s="116"/>
      <c r="L86" s="116"/>
      <c r="M86" s="116"/>
      <c r="N86" s="238" t="s">
        <v>106</v>
      </c>
      <c r="O86" s="207"/>
      <c r="P86" s="207"/>
      <c r="Q86" s="207"/>
      <c r="R86" s="34"/>
    </row>
    <row r="87" spans="2:18" s="1" customFormat="1" ht="9.75" customHeight="1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>
      <c r="B88" s="32"/>
      <c r="C88" s="123" t="s">
        <v>107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28">
        <f>N126</f>
        <v>0</v>
      </c>
      <c r="O88" s="207"/>
      <c r="P88" s="207"/>
      <c r="Q88" s="207"/>
      <c r="R88" s="34"/>
      <c r="AU88" s="15" t="s">
        <v>108</v>
      </c>
    </row>
    <row r="89" spans="2:18" s="7" customFormat="1" ht="24.75" customHeight="1">
      <c r="B89" s="124"/>
      <c r="C89" s="125"/>
      <c r="D89" s="126" t="s">
        <v>109</v>
      </c>
      <c r="E89" s="125"/>
      <c r="F89" s="125"/>
      <c r="G89" s="125"/>
      <c r="H89" s="125"/>
      <c r="I89" s="125"/>
      <c r="J89" s="125"/>
      <c r="K89" s="125"/>
      <c r="L89" s="125"/>
      <c r="M89" s="125"/>
      <c r="N89" s="240">
        <f>N127</f>
        <v>0</v>
      </c>
      <c r="O89" s="241"/>
      <c r="P89" s="241"/>
      <c r="Q89" s="241"/>
      <c r="R89" s="127"/>
    </row>
    <row r="90" spans="2:18" s="8" customFormat="1" ht="19.5" customHeight="1">
      <c r="B90" s="128"/>
      <c r="C90" s="95"/>
      <c r="D90" s="106" t="s">
        <v>110</v>
      </c>
      <c r="E90" s="95"/>
      <c r="F90" s="95"/>
      <c r="G90" s="95"/>
      <c r="H90" s="95"/>
      <c r="I90" s="95"/>
      <c r="J90" s="95"/>
      <c r="K90" s="95"/>
      <c r="L90" s="95"/>
      <c r="M90" s="95"/>
      <c r="N90" s="222">
        <f>N128</f>
        <v>0</v>
      </c>
      <c r="O90" s="223"/>
      <c r="P90" s="223"/>
      <c r="Q90" s="223"/>
      <c r="R90" s="129"/>
    </row>
    <row r="91" spans="2:18" s="8" customFormat="1" ht="14.25" customHeight="1">
      <c r="B91" s="128"/>
      <c r="C91" s="95"/>
      <c r="D91" s="106" t="s">
        <v>111</v>
      </c>
      <c r="E91" s="95"/>
      <c r="F91" s="95"/>
      <c r="G91" s="95"/>
      <c r="H91" s="95"/>
      <c r="I91" s="95"/>
      <c r="J91" s="95"/>
      <c r="K91" s="95"/>
      <c r="L91" s="95"/>
      <c r="M91" s="95"/>
      <c r="N91" s="222">
        <f>N129</f>
        <v>0</v>
      </c>
      <c r="O91" s="223"/>
      <c r="P91" s="223"/>
      <c r="Q91" s="223"/>
      <c r="R91" s="129"/>
    </row>
    <row r="92" spans="2:18" s="8" customFormat="1" ht="14.25" customHeight="1">
      <c r="B92" s="128"/>
      <c r="C92" s="95"/>
      <c r="D92" s="106" t="s">
        <v>112</v>
      </c>
      <c r="E92" s="95"/>
      <c r="F92" s="95"/>
      <c r="G92" s="95"/>
      <c r="H92" s="95"/>
      <c r="I92" s="95"/>
      <c r="J92" s="95"/>
      <c r="K92" s="95"/>
      <c r="L92" s="95"/>
      <c r="M92" s="95"/>
      <c r="N92" s="222">
        <f>N145</f>
        <v>0</v>
      </c>
      <c r="O92" s="223"/>
      <c r="P92" s="223"/>
      <c r="Q92" s="223"/>
      <c r="R92" s="129"/>
    </row>
    <row r="93" spans="2:18" s="8" customFormat="1" ht="14.25" customHeight="1">
      <c r="B93" s="128"/>
      <c r="C93" s="95"/>
      <c r="D93" s="106" t="s">
        <v>113</v>
      </c>
      <c r="E93" s="95"/>
      <c r="F93" s="95"/>
      <c r="G93" s="95"/>
      <c r="H93" s="95"/>
      <c r="I93" s="95"/>
      <c r="J93" s="95"/>
      <c r="K93" s="95"/>
      <c r="L93" s="95"/>
      <c r="M93" s="95"/>
      <c r="N93" s="222">
        <f>N159</f>
        <v>0</v>
      </c>
      <c r="O93" s="223"/>
      <c r="P93" s="223"/>
      <c r="Q93" s="223"/>
      <c r="R93" s="129"/>
    </row>
    <row r="94" spans="2:18" s="7" customFormat="1" ht="24.75" customHeight="1">
      <c r="B94" s="124"/>
      <c r="C94" s="125"/>
      <c r="D94" s="126" t="s">
        <v>114</v>
      </c>
      <c r="E94" s="125"/>
      <c r="F94" s="125"/>
      <c r="G94" s="125"/>
      <c r="H94" s="125"/>
      <c r="I94" s="125"/>
      <c r="J94" s="125"/>
      <c r="K94" s="125"/>
      <c r="L94" s="125"/>
      <c r="M94" s="125"/>
      <c r="N94" s="240">
        <f>N183</f>
        <v>0</v>
      </c>
      <c r="O94" s="241"/>
      <c r="P94" s="241"/>
      <c r="Q94" s="241"/>
      <c r="R94" s="127"/>
    </row>
    <row r="95" spans="2:18" s="8" customFormat="1" ht="19.5" customHeight="1">
      <c r="B95" s="128"/>
      <c r="C95" s="95"/>
      <c r="D95" s="106" t="s">
        <v>115</v>
      </c>
      <c r="E95" s="95"/>
      <c r="F95" s="95"/>
      <c r="G95" s="95"/>
      <c r="H95" s="95"/>
      <c r="I95" s="95"/>
      <c r="J95" s="95"/>
      <c r="K95" s="95"/>
      <c r="L95" s="95"/>
      <c r="M95" s="95"/>
      <c r="N95" s="222">
        <f>N198</f>
        <v>0</v>
      </c>
      <c r="O95" s="223"/>
      <c r="P95" s="223"/>
      <c r="Q95" s="223"/>
      <c r="R95" s="129"/>
    </row>
    <row r="96" spans="2:18" s="8" customFormat="1" ht="14.25" customHeight="1">
      <c r="B96" s="128"/>
      <c r="C96" s="95"/>
      <c r="D96" s="106" t="s">
        <v>116</v>
      </c>
      <c r="E96" s="95"/>
      <c r="F96" s="95"/>
      <c r="G96" s="95"/>
      <c r="H96" s="95"/>
      <c r="I96" s="95"/>
      <c r="J96" s="95"/>
      <c r="K96" s="95"/>
      <c r="L96" s="95"/>
      <c r="M96" s="95"/>
      <c r="N96" s="222">
        <f>N209</f>
        <v>0</v>
      </c>
      <c r="O96" s="223"/>
      <c r="P96" s="223"/>
      <c r="Q96" s="223"/>
      <c r="R96" s="129"/>
    </row>
    <row r="97" spans="2:18" s="8" customFormat="1" ht="14.25" customHeight="1">
      <c r="B97" s="128"/>
      <c r="C97" s="95"/>
      <c r="D97" s="106" t="s">
        <v>117</v>
      </c>
      <c r="E97" s="95"/>
      <c r="F97" s="95"/>
      <c r="G97" s="95"/>
      <c r="H97" s="95"/>
      <c r="I97" s="95"/>
      <c r="J97" s="95"/>
      <c r="K97" s="95"/>
      <c r="L97" s="95"/>
      <c r="M97" s="95"/>
      <c r="N97" s="222">
        <f>N248</f>
        <v>0</v>
      </c>
      <c r="O97" s="223"/>
      <c r="P97" s="223"/>
      <c r="Q97" s="223"/>
      <c r="R97" s="129"/>
    </row>
    <row r="98" spans="2:18" s="8" customFormat="1" ht="21.75" customHeight="1">
      <c r="B98" s="128"/>
      <c r="C98" s="95"/>
      <c r="D98" s="106" t="s">
        <v>118</v>
      </c>
      <c r="E98" s="95"/>
      <c r="F98" s="95"/>
      <c r="G98" s="95"/>
      <c r="H98" s="95"/>
      <c r="I98" s="95"/>
      <c r="J98" s="95"/>
      <c r="K98" s="95"/>
      <c r="L98" s="95"/>
      <c r="M98" s="95"/>
      <c r="N98" s="222">
        <f>N250</f>
        <v>0</v>
      </c>
      <c r="O98" s="223"/>
      <c r="P98" s="223"/>
      <c r="Q98" s="223"/>
      <c r="R98" s="129"/>
    </row>
    <row r="99" spans="2:18" s="8" customFormat="1" ht="21.75" customHeight="1">
      <c r="B99" s="128"/>
      <c r="C99" s="95"/>
      <c r="D99" s="106" t="s">
        <v>119</v>
      </c>
      <c r="E99" s="95"/>
      <c r="F99" s="95"/>
      <c r="G99" s="95"/>
      <c r="H99" s="95"/>
      <c r="I99" s="95"/>
      <c r="J99" s="95"/>
      <c r="K99" s="95"/>
      <c r="L99" s="95"/>
      <c r="M99" s="95"/>
      <c r="N99" s="222">
        <f>N253</f>
        <v>0</v>
      </c>
      <c r="O99" s="223"/>
      <c r="P99" s="223"/>
      <c r="Q99" s="223"/>
      <c r="R99" s="129"/>
    </row>
    <row r="100" spans="2:18" s="1" customFormat="1" ht="21.75" customHeight="1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21" s="1" customFormat="1" ht="29.25" customHeight="1">
      <c r="B101" s="32"/>
      <c r="C101" s="123" t="s">
        <v>120</v>
      </c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242">
        <f>ROUND(N102+N103+N104+N105+N106+N107,2)</f>
        <v>0</v>
      </c>
      <c r="O101" s="207"/>
      <c r="P101" s="207"/>
      <c r="Q101" s="207"/>
      <c r="R101" s="34"/>
      <c r="T101" s="130"/>
      <c r="U101" s="131" t="s">
        <v>39</v>
      </c>
    </row>
    <row r="102" spans="2:65" s="1" customFormat="1" ht="18" customHeight="1">
      <c r="B102" s="132"/>
      <c r="C102" s="133"/>
      <c r="D102" s="226" t="s">
        <v>121</v>
      </c>
      <c r="E102" s="243"/>
      <c r="F102" s="243"/>
      <c r="G102" s="243"/>
      <c r="H102" s="243"/>
      <c r="I102" s="133"/>
      <c r="J102" s="133"/>
      <c r="K102" s="133"/>
      <c r="L102" s="133"/>
      <c r="M102" s="133"/>
      <c r="N102" s="225">
        <f>ROUND(N88*T102,2)</f>
        <v>0</v>
      </c>
      <c r="O102" s="243"/>
      <c r="P102" s="243"/>
      <c r="Q102" s="243"/>
      <c r="R102" s="134"/>
      <c r="S102" s="135"/>
      <c r="T102" s="136"/>
      <c r="U102" s="137" t="s">
        <v>42</v>
      </c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8"/>
      <c r="AS102" s="138"/>
      <c r="AT102" s="138"/>
      <c r="AU102" s="138"/>
      <c r="AV102" s="138"/>
      <c r="AW102" s="138"/>
      <c r="AX102" s="138"/>
      <c r="AY102" s="139" t="s">
        <v>122</v>
      </c>
      <c r="AZ102" s="138"/>
      <c r="BA102" s="138"/>
      <c r="BB102" s="138"/>
      <c r="BC102" s="138"/>
      <c r="BD102" s="138"/>
      <c r="BE102" s="140">
        <f aca="true" t="shared" si="0" ref="BE102:BE107">IF(U102="základná",N102,0)</f>
        <v>0</v>
      </c>
      <c r="BF102" s="140">
        <f aca="true" t="shared" si="1" ref="BF102:BF107">IF(U102="znížená",N102,0)</f>
        <v>0</v>
      </c>
      <c r="BG102" s="140">
        <f aca="true" t="shared" si="2" ref="BG102:BG107">IF(U102="zákl. prenesená",N102,0)</f>
        <v>0</v>
      </c>
      <c r="BH102" s="140">
        <f aca="true" t="shared" si="3" ref="BH102:BH107">IF(U102="zníž. prenesená",N102,0)</f>
        <v>0</v>
      </c>
      <c r="BI102" s="140">
        <f aca="true" t="shared" si="4" ref="BI102:BI107">IF(U102="nulová",N102,0)</f>
        <v>0</v>
      </c>
      <c r="BJ102" s="139" t="s">
        <v>84</v>
      </c>
      <c r="BK102" s="138"/>
      <c r="BL102" s="138"/>
      <c r="BM102" s="138"/>
    </row>
    <row r="103" spans="2:65" s="1" customFormat="1" ht="18" customHeight="1">
      <c r="B103" s="132"/>
      <c r="C103" s="133"/>
      <c r="D103" s="226" t="s">
        <v>123</v>
      </c>
      <c r="E103" s="243"/>
      <c r="F103" s="243"/>
      <c r="G103" s="243"/>
      <c r="H103" s="243"/>
      <c r="I103" s="133"/>
      <c r="J103" s="133"/>
      <c r="K103" s="133"/>
      <c r="L103" s="133"/>
      <c r="M103" s="133"/>
      <c r="N103" s="225">
        <f>ROUND(N88*T103,2)</f>
        <v>0</v>
      </c>
      <c r="O103" s="243"/>
      <c r="P103" s="243"/>
      <c r="Q103" s="243"/>
      <c r="R103" s="134"/>
      <c r="S103" s="135"/>
      <c r="T103" s="136"/>
      <c r="U103" s="137" t="s">
        <v>42</v>
      </c>
      <c r="V103" s="138"/>
      <c r="W103" s="138"/>
      <c r="X103" s="138"/>
      <c r="Y103" s="138"/>
      <c r="Z103" s="138"/>
      <c r="AA103" s="138"/>
      <c r="AB103" s="138"/>
      <c r="AC103" s="138"/>
      <c r="AD103" s="138"/>
      <c r="AE103" s="138"/>
      <c r="AF103" s="138"/>
      <c r="AG103" s="138"/>
      <c r="AH103" s="138"/>
      <c r="AI103" s="138"/>
      <c r="AJ103" s="138"/>
      <c r="AK103" s="138"/>
      <c r="AL103" s="138"/>
      <c r="AM103" s="138"/>
      <c r="AN103" s="138"/>
      <c r="AO103" s="138"/>
      <c r="AP103" s="138"/>
      <c r="AQ103" s="138"/>
      <c r="AR103" s="138"/>
      <c r="AS103" s="138"/>
      <c r="AT103" s="138"/>
      <c r="AU103" s="138"/>
      <c r="AV103" s="138"/>
      <c r="AW103" s="138"/>
      <c r="AX103" s="138"/>
      <c r="AY103" s="139" t="s">
        <v>122</v>
      </c>
      <c r="AZ103" s="138"/>
      <c r="BA103" s="138"/>
      <c r="BB103" s="138"/>
      <c r="BC103" s="138"/>
      <c r="BD103" s="138"/>
      <c r="BE103" s="140">
        <f t="shared" si="0"/>
        <v>0</v>
      </c>
      <c r="BF103" s="140">
        <f t="shared" si="1"/>
        <v>0</v>
      </c>
      <c r="BG103" s="140">
        <f t="shared" si="2"/>
        <v>0</v>
      </c>
      <c r="BH103" s="140">
        <f t="shared" si="3"/>
        <v>0</v>
      </c>
      <c r="BI103" s="140">
        <f t="shared" si="4"/>
        <v>0</v>
      </c>
      <c r="BJ103" s="139" t="s">
        <v>84</v>
      </c>
      <c r="BK103" s="138"/>
      <c r="BL103" s="138"/>
      <c r="BM103" s="138"/>
    </row>
    <row r="104" spans="2:65" s="1" customFormat="1" ht="18" customHeight="1">
      <c r="B104" s="132"/>
      <c r="C104" s="133"/>
      <c r="D104" s="226" t="s">
        <v>124</v>
      </c>
      <c r="E104" s="243"/>
      <c r="F104" s="243"/>
      <c r="G104" s="243"/>
      <c r="H104" s="243"/>
      <c r="I104" s="133"/>
      <c r="J104" s="133"/>
      <c r="K104" s="133"/>
      <c r="L104" s="133"/>
      <c r="M104" s="133"/>
      <c r="N104" s="225">
        <f>ROUND(N88*T104,2)</f>
        <v>0</v>
      </c>
      <c r="O104" s="243"/>
      <c r="P104" s="243"/>
      <c r="Q104" s="243"/>
      <c r="R104" s="134"/>
      <c r="S104" s="135"/>
      <c r="T104" s="136"/>
      <c r="U104" s="137" t="s">
        <v>42</v>
      </c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9" t="s">
        <v>122</v>
      </c>
      <c r="AZ104" s="138"/>
      <c r="BA104" s="138"/>
      <c r="BB104" s="138"/>
      <c r="BC104" s="138"/>
      <c r="BD104" s="138"/>
      <c r="BE104" s="140">
        <f t="shared" si="0"/>
        <v>0</v>
      </c>
      <c r="BF104" s="140">
        <f t="shared" si="1"/>
        <v>0</v>
      </c>
      <c r="BG104" s="140">
        <f t="shared" si="2"/>
        <v>0</v>
      </c>
      <c r="BH104" s="140">
        <f t="shared" si="3"/>
        <v>0</v>
      </c>
      <c r="BI104" s="140">
        <f t="shared" si="4"/>
        <v>0</v>
      </c>
      <c r="BJ104" s="139" t="s">
        <v>84</v>
      </c>
      <c r="BK104" s="138"/>
      <c r="BL104" s="138"/>
      <c r="BM104" s="138"/>
    </row>
    <row r="105" spans="2:65" s="1" customFormat="1" ht="18" customHeight="1">
      <c r="B105" s="132"/>
      <c r="C105" s="133"/>
      <c r="D105" s="226" t="s">
        <v>125</v>
      </c>
      <c r="E105" s="243"/>
      <c r="F105" s="243"/>
      <c r="G105" s="243"/>
      <c r="H105" s="243"/>
      <c r="I105" s="133"/>
      <c r="J105" s="133"/>
      <c r="K105" s="133"/>
      <c r="L105" s="133"/>
      <c r="M105" s="133"/>
      <c r="N105" s="225">
        <f>ROUND(N88*T105,2)</f>
        <v>0</v>
      </c>
      <c r="O105" s="243"/>
      <c r="P105" s="243"/>
      <c r="Q105" s="243"/>
      <c r="R105" s="134"/>
      <c r="S105" s="135"/>
      <c r="T105" s="136"/>
      <c r="U105" s="137" t="s">
        <v>42</v>
      </c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9" t="s">
        <v>122</v>
      </c>
      <c r="AZ105" s="138"/>
      <c r="BA105" s="138"/>
      <c r="BB105" s="138"/>
      <c r="BC105" s="138"/>
      <c r="BD105" s="138"/>
      <c r="BE105" s="140">
        <f t="shared" si="0"/>
        <v>0</v>
      </c>
      <c r="BF105" s="140">
        <f t="shared" si="1"/>
        <v>0</v>
      </c>
      <c r="BG105" s="140">
        <f t="shared" si="2"/>
        <v>0</v>
      </c>
      <c r="BH105" s="140">
        <f t="shared" si="3"/>
        <v>0</v>
      </c>
      <c r="BI105" s="140">
        <f t="shared" si="4"/>
        <v>0</v>
      </c>
      <c r="BJ105" s="139" t="s">
        <v>84</v>
      </c>
      <c r="BK105" s="138"/>
      <c r="BL105" s="138"/>
      <c r="BM105" s="138"/>
    </row>
    <row r="106" spans="2:65" s="1" customFormat="1" ht="18" customHeight="1">
      <c r="B106" s="132"/>
      <c r="C106" s="133"/>
      <c r="D106" s="226" t="s">
        <v>126</v>
      </c>
      <c r="E106" s="243"/>
      <c r="F106" s="243"/>
      <c r="G106" s="243"/>
      <c r="H106" s="243"/>
      <c r="I106" s="133"/>
      <c r="J106" s="133"/>
      <c r="K106" s="133"/>
      <c r="L106" s="133"/>
      <c r="M106" s="133"/>
      <c r="N106" s="225">
        <f>ROUND(N88*T106,2)</f>
        <v>0</v>
      </c>
      <c r="O106" s="243"/>
      <c r="P106" s="243"/>
      <c r="Q106" s="243"/>
      <c r="R106" s="134"/>
      <c r="S106" s="135"/>
      <c r="T106" s="136"/>
      <c r="U106" s="137" t="s">
        <v>42</v>
      </c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9" t="s">
        <v>122</v>
      </c>
      <c r="AZ106" s="138"/>
      <c r="BA106" s="138"/>
      <c r="BB106" s="138"/>
      <c r="BC106" s="138"/>
      <c r="BD106" s="138"/>
      <c r="BE106" s="140">
        <f t="shared" si="0"/>
        <v>0</v>
      </c>
      <c r="BF106" s="140">
        <f t="shared" si="1"/>
        <v>0</v>
      </c>
      <c r="BG106" s="140">
        <f t="shared" si="2"/>
        <v>0</v>
      </c>
      <c r="BH106" s="140">
        <f t="shared" si="3"/>
        <v>0</v>
      </c>
      <c r="BI106" s="140">
        <f t="shared" si="4"/>
        <v>0</v>
      </c>
      <c r="BJ106" s="139" t="s">
        <v>84</v>
      </c>
      <c r="BK106" s="138"/>
      <c r="BL106" s="138"/>
      <c r="BM106" s="138"/>
    </row>
    <row r="107" spans="2:65" s="1" customFormat="1" ht="18" customHeight="1">
      <c r="B107" s="132"/>
      <c r="C107" s="133"/>
      <c r="D107" s="141" t="s">
        <v>127</v>
      </c>
      <c r="E107" s="133"/>
      <c r="F107" s="133"/>
      <c r="G107" s="133"/>
      <c r="H107" s="133"/>
      <c r="I107" s="133"/>
      <c r="J107" s="133"/>
      <c r="K107" s="133"/>
      <c r="L107" s="133"/>
      <c r="M107" s="133"/>
      <c r="N107" s="225">
        <f>ROUND(N88*T107,2)</f>
        <v>0</v>
      </c>
      <c r="O107" s="243"/>
      <c r="P107" s="243"/>
      <c r="Q107" s="243"/>
      <c r="R107" s="134"/>
      <c r="S107" s="135"/>
      <c r="T107" s="142"/>
      <c r="U107" s="143" t="s">
        <v>42</v>
      </c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8"/>
      <c r="AQ107" s="138"/>
      <c r="AR107" s="138"/>
      <c r="AS107" s="138"/>
      <c r="AT107" s="138"/>
      <c r="AU107" s="138"/>
      <c r="AV107" s="138"/>
      <c r="AW107" s="138"/>
      <c r="AX107" s="138"/>
      <c r="AY107" s="139" t="s">
        <v>128</v>
      </c>
      <c r="AZ107" s="138"/>
      <c r="BA107" s="138"/>
      <c r="BB107" s="138"/>
      <c r="BC107" s="138"/>
      <c r="BD107" s="138"/>
      <c r="BE107" s="140">
        <f t="shared" si="0"/>
        <v>0</v>
      </c>
      <c r="BF107" s="140">
        <f t="shared" si="1"/>
        <v>0</v>
      </c>
      <c r="BG107" s="140">
        <f t="shared" si="2"/>
        <v>0</v>
      </c>
      <c r="BH107" s="140">
        <f t="shared" si="3"/>
        <v>0</v>
      </c>
      <c r="BI107" s="140">
        <f t="shared" si="4"/>
        <v>0</v>
      </c>
      <c r="BJ107" s="139" t="s">
        <v>84</v>
      </c>
      <c r="BK107" s="138"/>
      <c r="BL107" s="138"/>
      <c r="BM107" s="138"/>
    </row>
    <row r="108" spans="2:18" s="1" customFormat="1" ht="13.5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18" s="1" customFormat="1" ht="29.25" customHeight="1">
      <c r="B109" s="32"/>
      <c r="C109" s="115" t="s">
        <v>97</v>
      </c>
      <c r="D109" s="116"/>
      <c r="E109" s="116"/>
      <c r="F109" s="116"/>
      <c r="G109" s="116"/>
      <c r="H109" s="116"/>
      <c r="I109" s="116"/>
      <c r="J109" s="116"/>
      <c r="K109" s="116"/>
      <c r="L109" s="229">
        <f>ROUND(SUM(N88+N101),2)</f>
        <v>0</v>
      </c>
      <c r="M109" s="239"/>
      <c r="N109" s="239"/>
      <c r="O109" s="239"/>
      <c r="P109" s="239"/>
      <c r="Q109" s="239"/>
      <c r="R109" s="34"/>
    </row>
    <row r="110" spans="2:18" s="1" customFormat="1" ht="6.75" customHeight="1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4" spans="2:18" s="1" customFormat="1" ht="6.75" customHeight="1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spans="2:18" s="1" customFormat="1" ht="36.75" customHeight="1">
      <c r="B115" s="32"/>
      <c r="C115" s="188" t="s">
        <v>129</v>
      </c>
      <c r="D115" s="207"/>
      <c r="E115" s="207"/>
      <c r="F115" s="207"/>
      <c r="G115" s="207"/>
      <c r="H115" s="207"/>
      <c r="I115" s="207"/>
      <c r="J115" s="207"/>
      <c r="K115" s="207"/>
      <c r="L115" s="207"/>
      <c r="M115" s="207"/>
      <c r="N115" s="207"/>
      <c r="O115" s="207"/>
      <c r="P115" s="207"/>
      <c r="Q115" s="207"/>
      <c r="R115" s="34"/>
    </row>
    <row r="116" spans="2:18" s="1" customFormat="1" ht="6.75" customHeight="1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18" s="1" customFormat="1" ht="30" customHeight="1">
      <c r="B117" s="32"/>
      <c r="C117" s="27" t="s">
        <v>15</v>
      </c>
      <c r="D117" s="33"/>
      <c r="E117" s="33"/>
      <c r="F117" s="231" t="str">
        <f>F6</f>
        <v>Rekonštrukcia viacúčelovej budovy kultúrneho domu a obecného úradu, súp. č. 190</v>
      </c>
      <c r="G117" s="207"/>
      <c r="H117" s="207"/>
      <c r="I117" s="207"/>
      <c r="J117" s="207"/>
      <c r="K117" s="207"/>
      <c r="L117" s="207"/>
      <c r="M117" s="207"/>
      <c r="N117" s="207"/>
      <c r="O117" s="207"/>
      <c r="P117" s="207"/>
      <c r="Q117" s="33"/>
      <c r="R117" s="34"/>
    </row>
    <row r="118" spans="2:18" s="1" customFormat="1" ht="36.75" customHeight="1">
      <c r="B118" s="32"/>
      <c r="C118" s="66" t="s">
        <v>100</v>
      </c>
      <c r="D118" s="33"/>
      <c r="E118" s="33"/>
      <c r="F118" s="208" t="str">
        <f>F7</f>
        <v>SO 02 - Kotolňa</v>
      </c>
      <c r="G118" s="207"/>
      <c r="H118" s="207"/>
      <c r="I118" s="207"/>
      <c r="J118" s="207"/>
      <c r="K118" s="207"/>
      <c r="L118" s="207"/>
      <c r="M118" s="207"/>
      <c r="N118" s="207"/>
      <c r="O118" s="207"/>
      <c r="P118" s="207"/>
      <c r="Q118" s="33"/>
      <c r="R118" s="34"/>
    </row>
    <row r="119" spans="2:18" s="1" customFormat="1" ht="6.75" customHeight="1">
      <c r="B119" s="32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4"/>
    </row>
    <row r="120" spans="2:18" s="1" customFormat="1" ht="18" customHeight="1">
      <c r="B120" s="32"/>
      <c r="C120" s="27" t="s">
        <v>20</v>
      </c>
      <c r="D120" s="33"/>
      <c r="E120" s="33"/>
      <c r="F120" s="25" t="str">
        <f>F9</f>
        <v>Záriečie č.s. 190,  č.p. 3/2</v>
      </c>
      <c r="G120" s="33"/>
      <c r="H120" s="33"/>
      <c r="I120" s="33"/>
      <c r="J120" s="33"/>
      <c r="K120" s="27" t="s">
        <v>22</v>
      </c>
      <c r="L120" s="33"/>
      <c r="M120" s="237" t="str">
        <f>IF(O9="","",O9)</f>
        <v>09.11.2017</v>
      </c>
      <c r="N120" s="207"/>
      <c r="O120" s="207"/>
      <c r="P120" s="207"/>
      <c r="Q120" s="33"/>
      <c r="R120" s="34"/>
    </row>
    <row r="121" spans="2:18" s="1" customFormat="1" ht="6.75" customHeight="1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s="1" customFormat="1" ht="15">
      <c r="B122" s="32"/>
      <c r="C122" s="27" t="s">
        <v>24</v>
      </c>
      <c r="D122" s="33"/>
      <c r="E122" s="33"/>
      <c r="F122" s="25" t="str">
        <f>E12</f>
        <v>Obec Záriečie, Záriečie č. 190,   020 52 Záriečie</v>
      </c>
      <c r="G122" s="33"/>
      <c r="H122" s="33"/>
      <c r="I122" s="33"/>
      <c r="J122" s="33"/>
      <c r="K122" s="27" t="s">
        <v>30</v>
      </c>
      <c r="L122" s="33"/>
      <c r="M122" s="193" t="str">
        <f>E18</f>
        <v>Ing. Arch. Jozef Sobčák</v>
      </c>
      <c r="N122" s="207"/>
      <c r="O122" s="207"/>
      <c r="P122" s="207"/>
      <c r="Q122" s="207"/>
      <c r="R122" s="34"/>
    </row>
    <row r="123" spans="2:18" s="1" customFormat="1" ht="14.25" customHeight="1">
      <c r="B123" s="32"/>
      <c r="C123" s="27" t="s">
        <v>28</v>
      </c>
      <c r="D123" s="33"/>
      <c r="E123" s="33"/>
      <c r="F123" s="25" t="str">
        <f>IF(E15="","",E15)</f>
        <v> </v>
      </c>
      <c r="G123" s="33"/>
      <c r="H123" s="33"/>
      <c r="I123" s="33"/>
      <c r="J123" s="33"/>
      <c r="K123" s="27" t="s">
        <v>34</v>
      </c>
      <c r="L123" s="33"/>
      <c r="M123" s="193" t="str">
        <f>E21</f>
        <v>Ing. Arch. Jozef Sobčák</v>
      </c>
      <c r="N123" s="207"/>
      <c r="O123" s="207"/>
      <c r="P123" s="207"/>
      <c r="Q123" s="207"/>
      <c r="R123" s="34"/>
    </row>
    <row r="124" spans="2:18" s="1" customFormat="1" ht="9.75" customHeight="1">
      <c r="B124" s="32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4"/>
    </row>
    <row r="125" spans="2:27" s="9" customFormat="1" ht="29.25" customHeight="1">
      <c r="B125" s="144"/>
      <c r="C125" s="145" t="s">
        <v>130</v>
      </c>
      <c r="D125" s="146" t="s">
        <v>131</v>
      </c>
      <c r="E125" s="146" t="s">
        <v>57</v>
      </c>
      <c r="F125" s="244" t="s">
        <v>132</v>
      </c>
      <c r="G125" s="245"/>
      <c r="H125" s="245"/>
      <c r="I125" s="245"/>
      <c r="J125" s="146" t="s">
        <v>133</v>
      </c>
      <c r="K125" s="146" t="s">
        <v>134</v>
      </c>
      <c r="L125" s="246" t="s">
        <v>135</v>
      </c>
      <c r="M125" s="245"/>
      <c r="N125" s="244" t="s">
        <v>106</v>
      </c>
      <c r="O125" s="245"/>
      <c r="P125" s="245"/>
      <c r="Q125" s="247"/>
      <c r="R125" s="147"/>
      <c r="T125" s="73" t="s">
        <v>136</v>
      </c>
      <c r="U125" s="74" t="s">
        <v>39</v>
      </c>
      <c r="V125" s="74" t="s">
        <v>137</v>
      </c>
      <c r="W125" s="74" t="s">
        <v>138</v>
      </c>
      <c r="X125" s="74" t="s">
        <v>139</v>
      </c>
      <c r="Y125" s="74" t="s">
        <v>140</v>
      </c>
      <c r="Z125" s="74" t="s">
        <v>141</v>
      </c>
      <c r="AA125" s="75" t="s">
        <v>142</v>
      </c>
    </row>
    <row r="126" spans="2:63" s="1" customFormat="1" ht="29.25" customHeight="1">
      <c r="B126" s="32"/>
      <c r="C126" s="77" t="s">
        <v>103</v>
      </c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256">
        <f>BK126</f>
        <v>0</v>
      </c>
      <c r="O126" s="257"/>
      <c r="P126" s="257"/>
      <c r="Q126" s="257"/>
      <c r="R126" s="34"/>
      <c r="T126" s="76"/>
      <c r="U126" s="48"/>
      <c r="V126" s="48"/>
      <c r="W126" s="148">
        <f>W127+W183+W258</f>
        <v>0</v>
      </c>
      <c r="X126" s="48"/>
      <c r="Y126" s="148">
        <f>Y127+Y183+Y258</f>
        <v>0</v>
      </c>
      <c r="Z126" s="48"/>
      <c r="AA126" s="149">
        <f>AA127+AA183+AA258</f>
        <v>0</v>
      </c>
      <c r="AT126" s="15" t="s">
        <v>74</v>
      </c>
      <c r="AU126" s="15" t="s">
        <v>108</v>
      </c>
      <c r="BK126" s="150">
        <f>BK127+BK183+BK258</f>
        <v>0</v>
      </c>
    </row>
    <row r="127" spans="2:63" s="10" customFormat="1" ht="36.75" customHeight="1">
      <c r="B127" s="151"/>
      <c r="C127" s="152"/>
      <c r="D127" s="153" t="s">
        <v>109</v>
      </c>
      <c r="E127" s="153"/>
      <c r="F127" s="153"/>
      <c r="G127" s="153"/>
      <c r="H127" s="153"/>
      <c r="I127" s="153"/>
      <c r="J127" s="153"/>
      <c r="K127" s="153"/>
      <c r="L127" s="153"/>
      <c r="M127" s="153"/>
      <c r="N127" s="258">
        <f>BK127</f>
        <v>0</v>
      </c>
      <c r="O127" s="259"/>
      <c r="P127" s="259"/>
      <c r="Q127" s="259"/>
      <c r="R127" s="154"/>
      <c r="T127" s="155"/>
      <c r="U127" s="152"/>
      <c r="V127" s="152"/>
      <c r="W127" s="156">
        <f>W128</f>
        <v>0</v>
      </c>
      <c r="X127" s="152"/>
      <c r="Y127" s="156">
        <f>Y128</f>
        <v>0</v>
      </c>
      <c r="Z127" s="152"/>
      <c r="AA127" s="157">
        <f>AA128</f>
        <v>0</v>
      </c>
      <c r="AR127" s="158" t="s">
        <v>82</v>
      </c>
      <c r="AT127" s="159" t="s">
        <v>74</v>
      </c>
      <c r="AU127" s="159" t="s">
        <v>75</v>
      </c>
      <c r="AY127" s="158" t="s">
        <v>143</v>
      </c>
      <c r="BK127" s="160">
        <f>BK128</f>
        <v>0</v>
      </c>
    </row>
    <row r="128" spans="2:63" s="10" customFormat="1" ht="19.5" customHeight="1">
      <c r="B128" s="151"/>
      <c r="C128" s="152"/>
      <c r="D128" s="161" t="s">
        <v>110</v>
      </c>
      <c r="E128" s="161"/>
      <c r="F128" s="161"/>
      <c r="G128" s="161"/>
      <c r="H128" s="161"/>
      <c r="I128" s="161"/>
      <c r="J128" s="161"/>
      <c r="K128" s="161"/>
      <c r="L128" s="161"/>
      <c r="M128" s="161"/>
      <c r="N128" s="260">
        <f>BK128</f>
        <v>0</v>
      </c>
      <c r="O128" s="261"/>
      <c r="P128" s="261"/>
      <c r="Q128" s="261"/>
      <c r="R128" s="154"/>
      <c r="T128" s="155"/>
      <c r="U128" s="152"/>
      <c r="V128" s="152"/>
      <c r="W128" s="156">
        <f>W129+W145+W159</f>
        <v>0</v>
      </c>
      <c r="X128" s="152"/>
      <c r="Y128" s="156">
        <f>Y129+Y145+Y159</f>
        <v>0</v>
      </c>
      <c r="Z128" s="152"/>
      <c r="AA128" s="157">
        <f>AA129+AA145+AA159</f>
        <v>0</v>
      </c>
      <c r="AR128" s="158" t="s">
        <v>82</v>
      </c>
      <c r="AT128" s="159" t="s">
        <v>74</v>
      </c>
      <c r="AU128" s="159" t="s">
        <v>82</v>
      </c>
      <c r="AY128" s="158" t="s">
        <v>143</v>
      </c>
      <c r="BK128" s="160">
        <f>BK129+BK145+BK159</f>
        <v>0</v>
      </c>
    </row>
    <row r="129" spans="2:63" s="10" customFormat="1" ht="14.25" customHeight="1">
      <c r="B129" s="151"/>
      <c r="C129" s="152"/>
      <c r="D129" s="161" t="s">
        <v>111</v>
      </c>
      <c r="E129" s="161"/>
      <c r="F129" s="161"/>
      <c r="G129" s="161"/>
      <c r="H129" s="161"/>
      <c r="I129" s="161"/>
      <c r="J129" s="161"/>
      <c r="K129" s="161"/>
      <c r="L129" s="161"/>
      <c r="M129" s="161"/>
      <c r="N129" s="262">
        <f>BK129</f>
        <v>0</v>
      </c>
      <c r="O129" s="263"/>
      <c r="P129" s="263"/>
      <c r="Q129" s="263"/>
      <c r="R129" s="154"/>
      <c r="T129" s="155"/>
      <c r="U129" s="152"/>
      <c r="V129" s="152"/>
      <c r="W129" s="156">
        <f>SUM(W130:W144)</f>
        <v>0</v>
      </c>
      <c r="X129" s="152"/>
      <c r="Y129" s="156">
        <f>SUM(Y130:Y144)</f>
        <v>0</v>
      </c>
      <c r="Z129" s="152"/>
      <c r="AA129" s="157">
        <f>SUM(AA130:AA144)</f>
        <v>0</v>
      </c>
      <c r="AR129" s="158" t="s">
        <v>82</v>
      </c>
      <c r="AT129" s="159" t="s">
        <v>74</v>
      </c>
      <c r="AU129" s="159" t="s">
        <v>84</v>
      </c>
      <c r="AY129" s="158" t="s">
        <v>143</v>
      </c>
      <c r="BK129" s="160">
        <f>SUM(BK130:BK144)</f>
        <v>0</v>
      </c>
    </row>
    <row r="130" spans="2:65" s="1" customFormat="1" ht="31.5" customHeight="1">
      <c r="B130" s="132"/>
      <c r="C130" s="162" t="s">
        <v>82</v>
      </c>
      <c r="D130" s="162" t="s">
        <v>144</v>
      </c>
      <c r="E130" s="163" t="s">
        <v>145</v>
      </c>
      <c r="F130" s="248" t="s">
        <v>146</v>
      </c>
      <c r="G130" s="249"/>
      <c r="H130" s="249"/>
      <c r="I130" s="249"/>
      <c r="J130" s="164" t="s">
        <v>147</v>
      </c>
      <c r="K130" s="165">
        <v>16</v>
      </c>
      <c r="L130" s="250">
        <v>0</v>
      </c>
      <c r="M130" s="249"/>
      <c r="N130" s="251">
        <f aca="true" t="shared" si="5" ref="N130:N144">ROUND(L130*K130,3)</f>
        <v>0</v>
      </c>
      <c r="O130" s="249"/>
      <c r="P130" s="249"/>
      <c r="Q130" s="249"/>
      <c r="R130" s="134"/>
      <c r="T130" s="167" t="s">
        <v>18</v>
      </c>
      <c r="U130" s="41" t="s">
        <v>42</v>
      </c>
      <c r="V130" s="33"/>
      <c r="W130" s="168">
        <f aca="true" t="shared" si="6" ref="W130:W144">V130*K130</f>
        <v>0</v>
      </c>
      <c r="X130" s="168">
        <v>0</v>
      </c>
      <c r="Y130" s="168">
        <f aca="true" t="shared" si="7" ref="Y130:Y144">X130*K130</f>
        <v>0</v>
      </c>
      <c r="Z130" s="168">
        <v>0</v>
      </c>
      <c r="AA130" s="169">
        <f aca="true" t="shared" si="8" ref="AA130:AA144">Z130*K130</f>
        <v>0</v>
      </c>
      <c r="AR130" s="15" t="s">
        <v>148</v>
      </c>
      <c r="AT130" s="15" t="s">
        <v>144</v>
      </c>
      <c r="AU130" s="15" t="s">
        <v>149</v>
      </c>
      <c r="AY130" s="15" t="s">
        <v>143</v>
      </c>
      <c r="BE130" s="110">
        <f aca="true" t="shared" si="9" ref="BE130:BE144">IF(U130="základná",N130,0)</f>
        <v>0</v>
      </c>
      <c r="BF130" s="110">
        <f aca="true" t="shared" si="10" ref="BF130:BF144">IF(U130="znížená",N130,0)</f>
        <v>0</v>
      </c>
      <c r="BG130" s="110">
        <f aca="true" t="shared" si="11" ref="BG130:BG144">IF(U130="zákl. prenesená",N130,0)</f>
        <v>0</v>
      </c>
      <c r="BH130" s="110">
        <f aca="true" t="shared" si="12" ref="BH130:BH144">IF(U130="zníž. prenesená",N130,0)</f>
        <v>0</v>
      </c>
      <c r="BI130" s="110">
        <f aca="true" t="shared" si="13" ref="BI130:BI144">IF(U130="nulová",N130,0)</f>
        <v>0</v>
      </c>
      <c r="BJ130" s="15" t="s">
        <v>84</v>
      </c>
      <c r="BK130" s="170">
        <f aca="true" t="shared" si="14" ref="BK130:BK144">ROUND(L130*K130,3)</f>
        <v>0</v>
      </c>
      <c r="BL130" s="15" t="s">
        <v>148</v>
      </c>
      <c r="BM130" s="15" t="s">
        <v>150</v>
      </c>
    </row>
    <row r="131" spans="2:65" s="1" customFormat="1" ht="31.5" customHeight="1">
      <c r="B131" s="132"/>
      <c r="C131" s="171" t="s">
        <v>84</v>
      </c>
      <c r="D131" s="171" t="s">
        <v>151</v>
      </c>
      <c r="E131" s="172" t="s">
        <v>152</v>
      </c>
      <c r="F131" s="252" t="s">
        <v>153</v>
      </c>
      <c r="G131" s="253"/>
      <c r="H131" s="253"/>
      <c r="I131" s="253"/>
      <c r="J131" s="173" t="s">
        <v>147</v>
      </c>
      <c r="K131" s="174">
        <v>9</v>
      </c>
      <c r="L131" s="254">
        <v>0</v>
      </c>
      <c r="M131" s="253"/>
      <c r="N131" s="255">
        <f t="shared" si="5"/>
        <v>0</v>
      </c>
      <c r="O131" s="249"/>
      <c r="P131" s="249"/>
      <c r="Q131" s="249"/>
      <c r="R131" s="134"/>
      <c r="T131" s="167" t="s">
        <v>18</v>
      </c>
      <c r="U131" s="41" t="s">
        <v>42</v>
      </c>
      <c r="V131" s="33"/>
      <c r="W131" s="168">
        <f t="shared" si="6"/>
        <v>0</v>
      </c>
      <c r="X131" s="168">
        <v>0</v>
      </c>
      <c r="Y131" s="168">
        <f t="shared" si="7"/>
        <v>0</v>
      </c>
      <c r="Z131" s="168">
        <v>0</v>
      </c>
      <c r="AA131" s="169">
        <f t="shared" si="8"/>
        <v>0</v>
      </c>
      <c r="AR131" s="15" t="s">
        <v>154</v>
      </c>
      <c r="AT131" s="15" t="s">
        <v>151</v>
      </c>
      <c r="AU131" s="15" t="s">
        <v>149</v>
      </c>
      <c r="AY131" s="15" t="s">
        <v>143</v>
      </c>
      <c r="BE131" s="110">
        <f t="shared" si="9"/>
        <v>0</v>
      </c>
      <c r="BF131" s="110">
        <f t="shared" si="10"/>
        <v>0</v>
      </c>
      <c r="BG131" s="110">
        <f t="shared" si="11"/>
        <v>0</v>
      </c>
      <c r="BH131" s="110">
        <f t="shared" si="12"/>
        <v>0</v>
      </c>
      <c r="BI131" s="110">
        <f t="shared" si="13"/>
        <v>0</v>
      </c>
      <c r="BJ131" s="15" t="s">
        <v>84</v>
      </c>
      <c r="BK131" s="170">
        <f t="shared" si="14"/>
        <v>0</v>
      </c>
      <c r="BL131" s="15" t="s">
        <v>148</v>
      </c>
      <c r="BM131" s="15" t="s">
        <v>155</v>
      </c>
    </row>
    <row r="132" spans="2:65" s="1" customFormat="1" ht="31.5" customHeight="1">
      <c r="B132" s="132"/>
      <c r="C132" s="171" t="s">
        <v>149</v>
      </c>
      <c r="D132" s="171" t="s">
        <v>151</v>
      </c>
      <c r="E132" s="172" t="s">
        <v>156</v>
      </c>
      <c r="F132" s="252" t="s">
        <v>157</v>
      </c>
      <c r="G132" s="253"/>
      <c r="H132" s="253"/>
      <c r="I132" s="253"/>
      <c r="J132" s="173" t="s">
        <v>147</v>
      </c>
      <c r="K132" s="174">
        <v>7</v>
      </c>
      <c r="L132" s="254">
        <v>0</v>
      </c>
      <c r="M132" s="253"/>
      <c r="N132" s="255">
        <f t="shared" si="5"/>
        <v>0</v>
      </c>
      <c r="O132" s="249"/>
      <c r="P132" s="249"/>
      <c r="Q132" s="249"/>
      <c r="R132" s="134"/>
      <c r="T132" s="167" t="s">
        <v>18</v>
      </c>
      <c r="U132" s="41" t="s">
        <v>42</v>
      </c>
      <c r="V132" s="33"/>
      <c r="W132" s="168">
        <f t="shared" si="6"/>
        <v>0</v>
      </c>
      <c r="X132" s="168">
        <v>0</v>
      </c>
      <c r="Y132" s="168">
        <f t="shared" si="7"/>
        <v>0</v>
      </c>
      <c r="Z132" s="168">
        <v>0</v>
      </c>
      <c r="AA132" s="169">
        <f t="shared" si="8"/>
        <v>0</v>
      </c>
      <c r="AR132" s="15" t="s">
        <v>154</v>
      </c>
      <c r="AT132" s="15" t="s">
        <v>151</v>
      </c>
      <c r="AU132" s="15" t="s">
        <v>149</v>
      </c>
      <c r="AY132" s="15" t="s">
        <v>143</v>
      </c>
      <c r="BE132" s="110">
        <f t="shared" si="9"/>
        <v>0</v>
      </c>
      <c r="BF132" s="110">
        <f t="shared" si="10"/>
        <v>0</v>
      </c>
      <c r="BG132" s="110">
        <f t="shared" si="11"/>
        <v>0</v>
      </c>
      <c r="BH132" s="110">
        <f t="shared" si="12"/>
        <v>0</v>
      </c>
      <c r="BI132" s="110">
        <f t="shared" si="13"/>
        <v>0</v>
      </c>
      <c r="BJ132" s="15" t="s">
        <v>84</v>
      </c>
      <c r="BK132" s="170">
        <f t="shared" si="14"/>
        <v>0</v>
      </c>
      <c r="BL132" s="15" t="s">
        <v>148</v>
      </c>
      <c r="BM132" s="15" t="s">
        <v>158</v>
      </c>
    </row>
    <row r="133" spans="2:65" s="1" customFormat="1" ht="31.5" customHeight="1">
      <c r="B133" s="132"/>
      <c r="C133" s="162" t="s">
        <v>148</v>
      </c>
      <c r="D133" s="162" t="s">
        <v>144</v>
      </c>
      <c r="E133" s="163" t="s">
        <v>159</v>
      </c>
      <c r="F133" s="248" t="s">
        <v>160</v>
      </c>
      <c r="G133" s="249"/>
      <c r="H133" s="249"/>
      <c r="I133" s="249"/>
      <c r="J133" s="164" t="s">
        <v>147</v>
      </c>
      <c r="K133" s="165">
        <v>62</v>
      </c>
      <c r="L133" s="250">
        <v>0</v>
      </c>
      <c r="M133" s="249"/>
      <c r="N133" s="251">
        <f t="shared" si="5"/>
        <v>0</v>
      </c>
      <c r="O133" s="249"/>
      <c r="P133" s="249"/>
      <c r="Q133" s="249"/>
      <c r="R133" s="134"/>
      <c r="T133" s="167" t="s">
        <v>18</v>
      </c>
      <c r="U133" s="41" t="s">
        <v>42</v>
      </c>
      <c r="V133" s="33"/>
      <c r="W133" s="168">
        <f t="shared" si="6"/>
        <v>0</v>
      </c>
      <c r="X133" s="168">
        <v>0</v>
      </c>
      <c r="Y133" s="168">
        <f t="shared" si="7"/>
        <v>0</v>
      </c>
      <c r="Z133" s="168">
        <v>0</v>
      </c>
      <c r="AA133" s="169">
        <f t="shared" si="8"/>
        <v>0</v>
      </c>
      <c r="AR133" s="15" t="s">
        <v>148</v>
      </c>
      <c r="AT133" s="15" t="s">
        <v>144</v>
      </c>
      <c r="AU133" s="15" t="s">
        <v>149</v>
      </c>
      <c r="AY133" s="15" t="s">
        <v>143</v>
      </c>
      <c r="BE133" s="110">
        <f t="shared" si="9"/>
        <v>0</v>
      </c>
      <c r="BF133" s="110">
        <f t="shared" si="10"/>
        <v>0</v>
      </c>
      <c r="BG133" s="110">
        <f t="shared" si="11"/>
        <v>0</v>
      </c>
      <c r="BH133" s="110">
        <f t="shared" si="12"/>
        <v>0</v>
      </c>
      <c r="BI133" s="110">
        <f t="shared" si="13"/>
        <v>0</v>
      </c>
      <c r="BJ133" s="15" t="s">
        <v>84</v>
      </c>
      <c r="BK133" s="170">
        <f t="shared" si="14"/>
        <v>0</v>
      </c>
      <c r="BL133" s="15" t="s">
        <v>148</v>
      </c>
      <c r="BM133" s="15" t="s">
        <v>161</v>
      </c>
    </row>
    <row r="134" spans="2:65" s="1" customFormat="1" ht="31.5" customHeight="1">
      <c r="B134" s="132"/>
      <c r="C134" s="171" t="s">
        <v>162</v>
      </c>
      <c r="D134" s="171" t="s">
        <v>151</v>
      </c>
      <c r="E134" s="172" t="s">
        <v>163</v>
      </c>
      <c r="F134" s="252" t="s">
        <v>164</v>
      </c>
      <c r="G134" s="253"/>
      <c r="H134" s="253"/>
      <c r="I134" s="253"/>
      <c r="J134" s="173" t="s">
        <v>147</v>
      </c>
      <c r="K134" s="174">
        <v>16</v>
      </c>
      <c r="L134" s="254">
        <v>0</v>
      </c>
      <c r="M134" s="253"/>
      <c r="N134" s="255">
        <f t="shared" si="5"/>
        <v>0</v>
      </c>
      <c r="O134" s="249"/>
      <c r="P134" s="249"/>
      <c r="Q134" s="249"/>
      <c r="R134" s="134"/>
      <c r="T134" s="167" t="s">
        <v>18</v>
      </c>
      <c r="U134" s="41" t="s">
        <v>42</v>
      </c>
      <c r="V134" s="33"/>
      <c r="W134" s="168">
        <f t="shared" si="6"/>
        <v>0</v>
      </c>
      <c r="X134" s="168">
        <v>0</v>
      </c>
      <c r="Y134" s="168">
        <f t="shared" si="7"/>
        <v>0</v>
      </c>
      <c r="Z134" s="168">
        <v>0</v>
      </c>
      <c r="AA134" s="169">
        <f t="shared" si="8"/>
        <v>0</v>
      </c>
      <c r="AR134" s="15" t="s">
        <v>154</v>
      </c>
      <c r="AT134" s="15" t="s">
        <v>151</v>
      </c>
      <c r="AU134" s="15" t="s">
        <v>149</v>
      </c>
      <c r="AY134" s="15" t="s">
        <v>143</v>
      </c>
      <c r="BE134" s="110">
        <f t="shared" si="9"/>
        <v>0</v>
      </c>
      <c r="BF134" s="110">
        <f t="shared" si="10"/>
        <v>0</v>
      </c>
      <c r="BG134" s="110">
        <f t="shared" si="11"/>
        <v>0</v>
      </c>
      <c r="BH134" s="110">
        <f t="shared" si="12"/>
        <v>0</v>
      </c>
      <c r="BI134" s="110">
        <f t="shared" si="13"/>
        <v>0</v>
      </c>
      <c r="BJ134" s="15" t="s">
        <v>84</v>
      </c>
      <c r="BK134" s="170">
        <f t="shared" si="14"/>
        <v>0</v>
      </c>
      <c r="BL134" s="15" t="s">
        <v>148</v>
      </c>
      <c r="BM134" s="15" t="s">
        <v>165</v>
      </c>
    </row>
    <row r="135" spans="2:65" s="1" customFormat="1" ht="31.5" customHeight="1">
      <c r="B135" s="132"/>
      <c r="C135" s="171" t="s">
        <v>166</v>
      </c>
      <c r="D135" s="171" t="s">
        <v>151</v>
      </c>
      <c r="E135" s="172" t="s">
        <v>167</v>
      </c>
      <c r="F135" s="252" t="s">
        <v>168</v>
      </c>
      <c r="G135" s="253"/>
      <c r="H135" s="253"/>
      <c r="I135" s="253"/>
      <c r="J135" s="173" t="s">
        <v>147</v>
      </c>
      <c r="K135" s="174">
        <v>9</v>
      </c>
      <c r="L135" s="254">
        <v>0</v>
      </c>
      <c r="M135" s="253"/>
      <c r="N135" s="255">
        <f t="shared" si="5"/>
        <v>0</v>
      </c>
      <c r="O135" s="249"/>
      <c r="P135" s="249"/>
      <c r="Q135" s="249"/>
      <c r="R135" s="134"/>
      <c r="T135" s="167" t="s">
        <v>18</v>
      </c>
      <c r="U135" s="41" t="s">
        <v>42</v>
      </c>
      <c r="V135" s="33"/>
      <c r="W135" s="168">
        <f t="shared" si="6"/>
        <v>0</v>
      </c>
      <c r="X135" s="168">
        <v>0</v>
      </c>
      <c r="Y135" s="168">
        <f t="shared" si="7"/>
        <v>0</v>
      </c>
      <c r="Z135" s="168">
        <v>0</v>
      </c>
      <c r="AA135" s="169">
        <f t="shared" si="8"/>
        <v>0</v>
      </c>
      <c r="AR135" s="15" t="s">
        <v>154</v>
      </c>
      <c r="AT135" s="15" t="s">
        <v>151</v>
      </c>
      <c r="AU135" s="15" t="s">
        <v>149</v>
      </c>
      <c r="AY135" s="15" t="s">
        <v>143</v>
      </c>
      <c r="BE135" s="110">
        <f t="shared" si="9"/>
        <v>0</v>
      </c>
      <c r="BF135" s="110">
        <f t="shared" si="10"/>
        <v>0</v>
      </c>
      <c r="BG135" s="110">
        <f t="shared" si="11"/>
        <v>0</v>
      </c>
      <c r="BH135" s="110">
        <f t="shared" si="12"/>
        <v>0</v>
      </c>
      <c r="BI135" s="110">
        <f t="shared" si="13"/>
        <v>0</v>
      </c>
      <c r="BJ135" s="15" t="s">
        <v>84</v>
      </c>
      <c r="BK135" s="170">
        <f t="shared" si="14"/>
        <v>0</v>
      </c>
      <c r="BL135" s="15" t="s">
        <v>148</v>
      </c>
      <c r="BM135" s="15" t="s">
        <v>169</v>
      </c>
    </row>
    <row r="136" spans="2:65" s="1" customFormat="1" ht="31.5" customHeight="1">
      <c r="B136" s="132"/>
      <c r="C136" s="171" t="s">
        <v>170</v>
      </c>
      <c r="D136" s="171" t="s">
        <v>151</v>
      </c>
      <c r="E136" s="172" t="s">
        <v>171</v>
      </c>
      <c r="F136" s="252" t="s">
        <v>172</v>
      </c>
      <c r="G136" s="253"/>
      <c r="H136" s="253"/>
      <c r="I136" s="253"/>
      <c r="J136" s="173" t="s">
        <v>147</v>
      </c>
      <c r="K136" s="174">
        <v>37</v>
      </c>
      <c r="L136" s="254">
        <v>0</v>
      </c>
      <c r="M136" s="253"/>
      <c r="N136" s="255">
        <f t="shared" si="5"/>
        <v>0</v>
      </c>
      <c r="O136" s="249"/>
      <c r="P136" s="249"/>
      <c r="Q136" s="249"/>
      <c r="R136" s="134"/>
      <c r="T136" s="167" t="s">
        <v>18</v>
      </c>
      <c r="U136" s="41" t="s">
        <v>42</v>
      </c>
      <c r="V136" s="33"/>
      <c r="W136" s="168">
        <f t="shared" si="6"/>
        <v>0</v>
      </c>
      <c r="X136" s="168">
        <v>0</v>
      </c>
      <c r="Y136" s="168">
        <f t="shared" si="7"/>
        <v>0</v>
      </c>
      <c r="Z136" s="168">
        <v>0</v>
      </c>
      <c r="AA136" s="169">
        <f t="shared" si="8"/>
        <v>0</v>
      </c>
      <c r="AR136" s="15" t="s">
        <v>154</v>
      </c>
      <c r="AT136" s="15" t="s">
        <v>151</v>
      </c>
      <c r="AU136" s="15" t="s">
        <v>149</v>
      </c>
      <c r="AY136" s="15" t="s">
        <v>143</v>
      </c>
      <c r="BE136" s="110">
        <f t="shared" si="9"/>
        <v>0</v>
      </c>
      <c r="BF136" s="110">
        <f t="shared" si="10"/>
        <v>0</v>
      </c>
      <c r="BG136" s="110">
        <f t="shared" si="11"/>
        <v>0</v>
      </c>
      <c r="BH136" s="110">
        <f t="shared" si="12"/>
        <v>0</v>
      </c>
      <c r="BI136" s="110">
        <f t="shared" si="13"/>
        <v>0</v>
      </c>
      <c r="BJ136" s="15" t="s">
        <v>84</v>
      </c>
      <c r="BK136" s="170">
        <f t="shared" si="14"/>
        <v>0</v>
      </c>
      <c r="BL136" s="15" t="s">
        <v>148</v>
      </c>
      <c r="BM136" s="15" t="s">
        <v>173</v>
      </c>
    </row>
    <row r="137" spans="2:65" s="1" customFormat="1" ht="31.5" customHeight="1">
      <c r="B137" s="132"/>
      <c r="C137" s="162" t="s">
        <v>154</v>
      </c>
      <c r="D137" s="162" t="s">
        <v>144</v>
      </c>
      <c r="E137" s="163" t="s">
        <v>174</v>
      </c>
      <c r="F137" s="248" t="s">
        <v>175</v>
      </c>
      <c r="G137" s="249"/>
      <c r="H137" s="249"/>
      <c r="I137" s="249"/>
      <c r="J137" s="164" t="s">
        <v>147</v>
      </c>
      <c r="K137" s="165">
        <v>47</v>
      </c>
      <c r="L137" s="250">
        <v>0</v>
      </c>
      <c r="M137" s="249"/>
      <c r="N137" s="251">
        <f t="shared" si="5"/>
        <v>0</v>
      </c>
      <c r="O137" s="249"/>
      <c r="P137" s="249"/>
      <c r="Q137" s="249"/>
      <c r="R137" s="134"/>
      <c r="T137" s="167" t="s">
        <v>18</v>
      </c>
      <c r="U137" s="41" t="s">
        <v>42</v>
      </c>
      <c r="V137" s="33"/>
      <c r="W137" s="168">
        <f t="shared" si="6"/>
        <v>0</v>
      </c>
      <c r="X137" s="168">
        <v>0</v>
      </c>
      <c r="Y137" s="168">
        <f t="shared" si="7"/>
        <v>0</v>
      </c>
      <c r="Z137" s="168">
        <v>0</v>
      </c>
      <c r="AA137" s="169">
        <f t="shared" si="8"/>
        <v>0</v>
      </c>
      <c r="AR137" s="15" t="s">
        <v>148</v>
      </c>
      <c r="AT137" s="15" t="s">
        <v>144</v>
      </c>
      <c r="AU137" s="15" t="s">
        <v>149</v>
      </c>
      <c r="AY137" s="15" t="s">
        <v>143</v>
      </c>
      <c r="BE137" s="110">
        <f t="shared" si="9"/>
        <v>0</v>
      </c>
      <c r="BF137" s="110">
        <f t="shared" si="10"/>
        <v>0</v>
      </c>
      <c r="BG137" s="110">
        <f t="shared" si="11"/>
        <v>0</v>
      </c>
      <c r="BH137" s="110">
        <f t="shared" si="12"/>
        <v>0</v>
      </c>
      <c r="BI137" s="110">
        <f t="shared" si="13"/>
        <v>0</v>
      </c>
      <c r="BJ137" s="15" t="s">
        <v>84</v>
      </c>
      <c r="BK137" s="170">
        <f t="shared" si="14"/>
        <v>0</v>
      </c>
      <c r="BL137" s="15" t="s">
        <v>148</v>
      </c>
      <c r="BM137" s="15" t="s">
        <v>176</v>
      </c>
    </row>
    <row r="138" spans="2:65" s="1" customFormat="1" ht="31.5" customHeight="1">
      <c r="B138" s="132"/>
      <c r="C138" s="171" t="s">
        <v>177</v>
      </c>
      <c r="D138" s="171" t="s">
        <v>151</v>
      </c>
      <c r="E138" s="172" t="s">
        <v>178</v>
      </c>
      <c r="F138" s="252" t="s">
        <v>179</v>
      </c>
      <c r="G138" s="253"/>
      <c r="H138" s="253"/>
      <c r="I138" s="253"/>
      <c r="J138" s="173" t="s">
        <v>147</v>
      </c>
      <c r="K138" s="174">
        <v>47</v>
      </c>
      <c r="L138" s="254">
        <v>0</v>
      </c>
      <c r="M138" s="253"/>
      <c r="N138" s="255">
        <f t="shared" si="5"/>
        <v>0</v>
      </c>
      <c r="O138" s="249"/>
      <c r="P138" s="249"/>
      <c r="Q138" s="249"/>
      <c r="R138" s="134"/>
      <c r="T138" s="167" t="s">
        <v>18</v>
      </c>
      <c r="U138" s="41" t="s">
        <v>42</v>
      </c>
      <c r="V138" s="33"/>
      <c r="W138" s="168">
        <f t="shared" si="6"/>
        <v>0</v>
      </c>
      <c r="X138" s="168">
        <v>0</v>
      </c>
      <c r="Y138" s="168">
        <f t="shared" si="7"/>
        <v>0</v>
      </c>
      <c r="Z138" s="168">
        <v>0</v>
      </c>
      <c r="AA138" s="169">
        <f t="shared" si="8"/>
        <v>0</v>
      </c>
      <c r="AR138" s="15" t="s">
        <v>154</v>
      </c>
      <c r="AT138" s="15" t="s">
        <v>151</v>
      </c>
      <c r="AU138" s="15" t="s">
        <v>149</v>
      </c>
      <c r="AY138" s="15" t="s">
        <v>143</v>
      </c>
      <c r="BE138" s="110">
        <f t="shared" si="9"/>
        <v>0</v>
      </c>
      <c r="BF138" s="110">
        <f t="shared" si="10"/>
        <v>0</v>
      </c>
      <c r="BG138" s="110">
        <f t="shared" si="11"/>
        <v>0</v>
      </c>
      <c r="BH138" s="110">
        <f t="shared" si="12"/>
        <v>0</v>
      </c>
      <c r="BI138" s="110">
        <f t="shared" si="13"/>
        <v>0</v>
      </c>
      <c r="BJ138" s="15" t="s">
        <v>84</v>
      </c>
      <c r="BK138" s="170">
        <f t="shared" si="14"/>
        <v>0</v>
      </c>
      <c r="BL138" s="15" t="s">
        <v>148</v>
      </c>
      <c r="BM138" s="15" t="s">
        <v>180</v>
      </c>
    </row>
    <row r="139" spans="2:65" s="1" customFormat="1" ht="31.5" customHeight="1">
      <c r="B139" s="132"/>
      <c r="C139" s="162" t="s">
        <v>181</v>
      </c>
      <c r="D139" s="162" t="s">
        <v>144</v>
      </c>
      <c r="E139" s="163" t="s">
        <v>182</v>
      </c>
      <c r="F139" s="248" t="s">
        <v>183</v>
      </c>
      <c r="G139" s="249"/>
      <c r="H139" s="249"/>
      <c r="I139" s="249"/>
      <c r="J139" s="164" t="s">
        <v>147</v>
      </c>
      <c r="K139" s="165">
        <v>152</v>
      </c>
      <c r="L139" s="250">
        <v>0</v>
      </c>
      <c r="M139" s="249"/>
      <c r="N139" s="251">
        <f t="shared" si="5"/>
        <v>0</v>
      </c>
      <c r="O139" s="249"/>
      <c r="P139" s="249"/>
      <c r="Q139" s="249"/>
      <c r="R139" s="134"/>
      <c r="T139" s="167" t="s">
        <v>18</v>
      </c>
      <c r="U139" s="41" t="s">
        <v>42</v>
      </c>
      <c r="V139" s="33"/>
      <c r="W139" s="168">
        <f t="shared" si="6"/>
        <v>0</v>
      </c>
      <c r="X139" s="168">
        <v>0</v>
      </c>
      <c r="Y139" s="168">
        <f t="shared" si="7"/>
        <v>0</v>
      </c>
      <c r="Z139" s="168">
        <v>0</v>
      </c>
      <c r="AA139" s="169">
        <f t="shared" si="8"/>
        <v>0</v>
      </c>
      <c r="AR139" s="15" t="s">
        <v>148</v>
      </c>
      <c r="AT139" s="15" t="s">
        <v>144</v>
      </c>
      <c r="AU139" s="15" t="s">
        <v>149</v>
      </c>
      <c r="AY139" s="15" t="s">
        <v>143</v>
      </c>
      <c r="BE139" s="110">
        <f t="shared" si="9"/>
        <v>0</v>
      </c>
      <c r="BF139" s="110">
        <f t="shared" si="10"/>
        <v>0</v>
      </c>
      <c r="BG139" s="110">
        <f t="shared" si="11"/>
        <v>0</v>
      </c>
      <c r="BH139" s="110">
        <f t="shared" si="12"/>
        <v>0</v>
      </c>
      <c r="BI139" s="110">
        <f t="shared" si="13"/>
        <v>0</v>
      </c>
      <c r="BJ139" s="15" t="s">
        <v>84</v>
      </c>
      <c r="BK139" s="170">
        <f t="shared" si="14"/>
        <v>0</v>
      </c>
      <c r="BL139" s="15" t="s">
        <v>148</v>
      </c>
      <c r="BM139" s="15" t="s">
        <v>184</v>
      </c>
    </row>
    <row r="140" spans="2:65" s="1" customFormat="1" ht="31.5" customHeight="1">
      <c r="B140" s="132"/>
      <c r="C140" s="162" t="s">
        <v>185</v>
      </c>
      <c r="D140" s="162" t="s">
        <v>144</v>
      </c>
      <c r="E140" s="163" t="s">
        <v>186</v>
      </c>
      <c r="F140" s="248" t="s">
        <v>187</v>
      </c>
      <c r="G140" s="249"/>
      <c r="H140" s="249"/>
      <c r="I140" s="249"/>
      <c r="J140" s="164" t="s">
        <v>147</v>
      </c>
      <c r="K140" s="165">
        <v>64</v>
      </c>
      <c r="L140" s="250">
        <v>0</v>
      </c>
      <c r="M140" s="249"/>
      <c r="N140" s="251">
        <f t="shared" si="5"/>
        <v>0</v>
      </c>
      <c r="O140" s="249"/>
      <c r="P140" s="249"/>
      <c r="Q140" s="249"/>
      <c r="R140" s="134"/>
      <c r="T140" s="167" t="s">
        <v>18</v>
      </c>
      <c r="U140" s="41" t="s">
        <v>42</v>
      </c>
      <c r="V140" s="33"/>
      <c r="W140" s="168">
        <f t="shared" si="6"/>
        <v>0</v>
      </c>
      <c r="X140" s="168">
        <v>0</v>
      </c>
      <c r="Y140" s="168">
        <f t="shared" si="7"/>
        <v>0</v>
      </c>
      <c r="Z140" s="168">
        <v>0</v>
      </c>
      <c r="AA140" s="169">
        <f t="shared" si="8"/>
        <v>0</v>
      </c>
      <c r="AR140" s="15" t="s">
        <v>148</v>
      </c>
      <c r="AT140" s="15" t="s">
        <v>144</v>
      </c>
      <c r="AU140" s="15" t="s">
        <v>149</v>
      </c>
      <c r="AY140" s="15" t="s">
        <v>143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5" t="s">
        <v>84</v>
      </c>
      <c r="BK140" s="170">
        <f t="shared" si="14"/>
        <v>0</v>
      </c>
      <c r="BL140" s="15" t="s">
        <v>148</v>
      </c>
      <c r="BM140" s="15" t="s">
        <v>188</v>
      </c>
    </row>
    <row r="141" spans="2:65" s="1" customFormat="1" ht="31.5" customHeight="1">
      <c r="B141" s="132"/>
      <c r="C141" s="162" t="s">
        <v>189</v>
      </c>
      <c r="D141" s="162" t="s">
        <v>144</v>
      </c>
      <c r="E141" s="163" t="s">
        <v>190</v>
      </c>
      <c r="F141" s="248" t="s">
        <v>191</v>
      </c>
      <c r="G141" s="249"/>
      <c r="H141" s="249"/>
      <c r="I141" s="249"/>
      <c r="J141" s="164" t="s">
        <v>147</v>
      </c>
      <c r="K141" s="165">
        <v>143</v>
      </c>
      <c r="L141" s="250">
        <v>0</v>
      </c>
      <c r="M141" s="249"/>
      <c r="N141" s="251">
        <f t="shared" si="5"/>
        <v>0</v>
      </c>
      <c r="O141" s="249"/>
      <c r="P141" s="249"/>
      <c r="Q141" s="249"/>
      <c r="R141" s="134"/>
      <c r="T141" s="167" t="s">
        <v>18</v>
      </c>
      <c r="U141" s="41" t="s">
        <v>42</v>
      </c>
      <c r="V141" s="33"/>
      <c r="W141" s="168">
        <f t="shared" si="6"/>
        <v>0</v>
      </c>
      <c r="X141" s="168">
        <v>0</v>
      </c>
      <c r="Y141" s="168">
        <f t="shared" si="7"/>
        <v>0</v>
      </c>
      <c r="Z141" s="168">
        <v>0</v>
      </c>
      <c r="AA141" s="169">
        <f t="shared" si="8"/>
        <v>0</v>
      </c>
      <c r="AR141" s="15" t="s">
        <v>148</v>
      </c>
      <c r="AT141" s="15" t="s">
        <v>144</v>
      </c>
      <c r="AU141" s="15" t="s">
        <v>149</v>
      </c>
      <c r="AY141" s="15" t="s">
        <v>143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5" t="s">
        <v>84</v>
      </c>
      <c r="BK141" s="170">
        <f t="shared" si="14"/>
        <v>0</v>
      </c>
      <c r="BL141" s="15" t="s">
        <v>148</v>
      </c>
      <c r="BM141" s="15" t="s">
        <v>192</v>
      </c>
    </row>
    <row r="142" spans="2:65" s="1" customFormat="1" ht="31.5" customHeight="1">
      <c r="B142" s="132"/>
      <c r="C142" s="162" t="s">
        <v>193</v>
      </c>
      <c r="D142" s="162" t="s">
        <v>144</v>
      </c>
      <c r="E142" s="163" t="s">
        <v>194</v>
      </c>
      <c r="F142" s="248" t="s">
        <v>195</v>
      </c>
      <c r="G142" s="249"/>
      <c r="H142" s="249"/>
      <c r="I142" s="249"/>
      <c r="J142" s="164" t="s">
        <v>147</v>
      </c>
      <c r="K142" s="165">
        <v>107</v>
      </c>
      <c r="L142" s="250">
        <v>0</v>
      </c>
      <c r="M142" s="249"/>
      <c r="N142" s="251">
        <f t="shared" si="5"/>
        <v>0</v>
      </c>
      <c r="O142" s="249"/>
      <c r="P142" s="249"/>
      <c r="Q142" s="249"/>
      <c r="R142" s="134"/>
      <c r="T142" s="167" t="s">
        <v>18</v>
      </c>
      <c r="U142" s="41" t="s">
        <v>42</v>
      </c>
      <c r="V142" s="33"/>
      <c r="W142" s="168">
        <f t="shared" si="6"/>
        <v>0</v>
      </c>
      <c r="X142" s="168">
        <v>0</v>
      </c>
      <c r="Y142" s="168">
        <f t="shared" si="7"/>
        <v>0</v>
      </c>
      <c r="Z142" s="168">
        <v>0</v>
      </c>
      <c r="AA142" s="169">
        <f t="shared" si="8"/>
        <v>0</v>
      </c>
      <c r="AR142" s="15" t="s">
        <v>148</v>
      </c>
      <c r="AT142" s="15" t="s">
        <v>144</v>
      </c>
      <c r="AU142" s="15" t="s">
        <v>149</v>
      </c>
      <c r="AY142" s="15" t="s">
        <v>143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5" t="s">
        <v>84</v>
      </c>
      <c r="BK142" s="170">
        <f t="shared" si="14"/>
        <v>0</v>
      </c>
      <c r="BL142" s="15" t="s">
        <v>148</v>
      </c>
      <c r="BM142" s="15" t="s">
        <v>196</v>
      </c>
    </row>
    <row r="143" spans="2:65" s="1" customFormat="1" ht="31.5" customHeight="1">
      <c r="B143" s="132"/>
      <c r="C143" s="162" t="s">
        <v>197</v>
      </c>
      <c r="D143" s="162" t="s">
        <v>144</v>
      </c>
      <c r="E143" s="163" t="s">
        <v>198</v>
      </c>
      <c r="F143" s="248" t="s">
        <v>199</v>
      </c>
      <c r="G143" s="249"/>
      <c r="H143" s="249"/>
      <c r="I143" s="249"/>
      <c r="J143" s="164" t="s">
        <v>147</v>
      </c>
      <c r="K143" s="165">
        <v>56</v>
      </c>
      <c r="L143" s="250">
        <v>0</v>
      </c>
      <c r="M143" s="249"/>
      <c r="N143" s="251">
        <f t="shared" si="5"/>
        <v>0</v>
      </c>
      <c r="O143" s="249"/>
      <c r="P143" s="249"/>
      <c r="Q143" s="249"/>
      <c r="R143" s="134"/>
      <c r="T143" s="167" t="s">
        <v>18</v>
      </c>
      <c r="U143" s="41" t="s">
        <v>42</v>
      </c>
      <c r="V143" s="33"/>
      <c r="W143" s="168">
        <f t="shared" si="6"/>
        <v>0</v>
      </c>
      <c r="X143" s="168">
        <v>0</v>
      </c>
      <c r="Y143" s="168">
        <f t="shared" si="7"/>
        <v>0</v>
      </c>
      <c r="Z143" s="168">
        <v>0</v>
      </c>
      <c r="AA143" s="169">
        <f t="shared" si="8"/>
        <v>0</v>
      </c>
      <c r="AR143" s="15" t="s">
        <v>148</v>
      </c>
      <c r="AT143" s="15" t="s">
        <v>144</v>
      </c>
      <c r="AU143" s="15" t="s">
        <v>149</v>
      </c>
      <c r="AY143" s="15" t="s">
        <v>143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5" t="s">
        <v>84</v>
      </c>
      <c r="BK143" s="170">
        <f t="shared" si="14"/>
        <v>0</v>
      </c>
      <c r="BL143" s="15" t="s">
        <v>148</v>
      </c>
      <c r="BM143" s="15" t="s">
        <v>200</v>
      </c>
    </row>
    <row r="144" spans="2:65" s="1" customFormat="1" ht="31.5" customHeight="1">
      <c r="B144" s="132"/>
      <c r="C144" s="162" t="s">
        <v>201</v>
      </c>
      <c r="D144" s="162" t="s">
        <v>144</v>
      </c>
      <c r="E144" s="163" t="s">
        <v>202</v>
      </c>
      <c r="F144" s="248" t="s">
        <v>203</v>
      </c>
      <c r="G144" s="249"/>
      <c r="H144" s="249"/>
      <c r="I144" s="249"/>
      <c r="J144" s="164" t="s">
        <v>147</v>
      </c>
      <c r="K144" s="165">
        <v>522</v>
      </c>
      <c r="L144" s="250">
        <v>0</v>
      </c>
      <c r="M144" s="249"/>
      <c r="N144" s="251">
        <f t="shared" si="5"/>
        <v>0</v>
      </c>
      <c r="O144" s="249"/>
      <c r="P144" s="249"/>
      <c r="Q144" s="249"/>
      <c r="R144" s="134"/>
      <c r="T144" s="167" t="s">
        <v>18</v>
      </c>
      <c r="U144" s="41" t="s">
        <v>42</v>
      </c>
      <c r="V144" s="33"/>
      <c r="W144" s="168">
        <f t="shared" si="6"/>
        <v>0</v>
      </c>
      <c r="X144" s="168">
        <v>0</v>
      </c>
      <c r="Y144" s="168">
        <f t="shared" si="7"/>
        <v>0</v>
      </c>
      <c r="Z144" s="168">
        <v>0</v>
      </c>
      <c r="AA144" s="169">
        <f t="shared" si="8"/>
        <v>0</v>
      </c>
      <c r="AR144" s="15" t="s">
        <v>148</v>
      </c>
      <c r="AT144" s="15" t="s">
        <v>144</v>
      </c>
      <c r="AU144" s="15" t="s">
        <v>149</v>
      </c>
      <c r="AY144" s="15" t="s">
        <v>143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5" t="s">
        <v>84</v>
      </c>
      <c r="BK144" s="170">
        <f t="shared" si="14"/>
        <v>0</v>
      </c>
      <c r="BL144" s="15" t="s">
        <v>148</v>
      </c>
      <c r="BM144" s="15" t="s">
        <v>204</v>
      </c>
    </row>
    <row r="145" spans="2:63" s="10" customFormat="1" ht="21.75" customHeight="1">
      <c r="B145" s="151"/>
      <c r="C145" s="152"/>
      <c r="D145" s="161" t="s">
        <v>112</v>
      </c>
      <c r="E145" s="161"/>
      <c r="F145" s="161"/>
      <c r="G145" s="161"/>
      <c r="H145" s="161"/>
      <c r="I145" s="161"/>
      <c r="J145" s="161"/>
      <c r="K145" s="161"/>
      <c r="L145" s="161"/>
      <c r="M145" s="161"/>
      <c r="N145" s="264">
        <f>BK145</f>
        <v>0</v>
      </c>
      <c r="O145" s="265"/>
      <c r="P145" s="265"/>
      <c r="Q145" s="265"/>
      <c r="R145" s="154"/>
      <c r="T145" s="155"/>
      <c r="U145" s="152"/>
      <c r="V145" s="152"/>
      <c r="W145" s="156">
        <f>SUM(W146:W158)</f>
        <v>0</v>
      </c>
      <c r="X145" s="152"/>
      <c r="Y145" s="156">
        <f>SUM(Y146:Y158)</f>
        <v>0</v>
      </c>
      <c r="Z145" s="152"/>
      <c r="AA145" s="157">
        <f>SUM(AA146:AA158)</f>
        <v>0</v>
      </c>
      <c r="AR145" s="158" t="s">
        <v>82</v>
      </c>
      <c r="AT145" s="159" t="s">
        <v>74</v>
      </c>
      <c r="AU145" s="159" t="s">
        <v>84</v>
      </c>
      <c r="AY145" s="158" t="s">
        <v>143</v>
      </c>
      <c r="BK145" s="160">
        <f>SUM(BK146:BK158)</f>
        <v>0</v>
      </c>
    </row>
    <row r="146" spans="2:65" s="1" customFormat="1" ht="22.5" customHeight="1">
      <c r="B146" s="132"/>
      <c r="C146" s="162" t="s">
        <v>205</v>
      </c>
      <c r="D146" s="162" t="s">
        <v>144</v>
      </c>
      <c r="E146" s="163" t="s">
        <v>206</v>
      </c>
      <c r="F146" s="248" t="s">
        <v>207</v>
      </c>
      <c r="G146" s="249"/>
      <c r="H146" s="249"/>
      <c r="I146" s="249"/>
      <c r="J146" s="164" t="s">
        <v>208</v>
      </c>
      <c r="K146" s="165">
        <v>2</v>
      </c>
      <c r="L146" s="250">
        <v>0</v>
      </c>
      <c r="M146" s="249"/>
      <c r="N146" s="251">
        <f aca="true" t="shared" si="15" ref="N146:N158">ROUND(L146*K146,3)</f>
        <v>0</v>
      </c>
      <c r="O146" s="249"/>
      <c r="P146" s="249"/>
      <c r="Q146" s="249"/>
      <c r="R146" s="134"/>
      <c r="T146" s="167" t="s">
        <v>18</v>
      </c>
      <c r="U146" s="41" t="s">
        <v>42</v>
      </c>
      <c r="V146" s="33"/>
      <c r="W146" s="168">
        <f aca="true" t="shared" si="16" ref="W146:W158">V146*K146</f>
        <v>0</v>
      </c>
      <c r="X146" s="168">
        <v>0</v>
      </c>
      <c r="Y146" s="168">
        <f aca="true" t="shared" si="17" ref="Y146:Y158">X146*K146</f>
        <v>0</v>
      </c>
      <c r="Z146" s="168">
        <v>0</v>
      </c>
      <c r="AA146" s="169">
        <f aca="true" t="shared" si="18" ref="AA146:AA158">Z146*K146</f>
        <v>0</v>
      </c>
      <c r="AR146" s="15" t="s">
        <v>148</v>
      </c>
      <c r="AT146" s="15" t="s">
        <v>144</v>
      </c>
      <c r="AU146" s="15" t="s">
        <v>149</v>
      </c>
      <c r="AY146" s="15" t="s">
        <v>143</v>
      </c>
      <c r="BE146" s="110">
        <f aca="true" t="shared" si="19" ref="BE146:BE158">IF(U146="základná",N146,0)</f>
        <v>0</v>
      </c>
      <c r="BF146" s="110">
        <f aca="true" t="shared" si="20" ref="BF146:BF158">IF(U146="znížená",N146,0)</f>
        <v>0</v>
      </c>
      <c r="BG146" s="110">
        <f aca="true" t="shared" si="21" ref="BG146:BG158">IF(U146="zákl. prenesená",N146,0)</f>
        <v>0</v>
      </c>
      <c r="BH146" s="110">
        <f aca="true" t="shared" si="22" ref="BH146:BH158">IF(U146="zníž. prenesená",N146,0)</f>
        <v>0</v>
      </c>
      <c r="BI146" s="110">
        <f aca="true" t="shared" si="23" ref="BI146:BI158">IF(U146="nulová",N146,0)</f>
        <v>0</v>
      </c>
      <c r="BJ146" s="15" t="s">
        <v>84</v>
      </c>
      <c r="BK146" s="170">
        <f aca="true" t="shared" si="24" ref="BK146:BK158">ROUND(L146*K146,3)</f>
        <v>0</v>
      </c>
      <c r="BL146" s="15" t="s">
        <v>148</v>
      </c>
      <c r="BM146" s="15" t="s">
        <v>209</v>
      </c>
    </row>
    <row r="147" spans="2:65" s="1" customFormat="1" ht="22.5" customHeight="1">
      <c r="B147" s="132"/>
      <c r="C147" s="171" t="s">
        <v>210</v>
      </c>
      <c r="D147" s="171" t="s">
        <v>151</v>
      </c>
      <c r="E147" s="172" t="s">
        <v>211</v>
      </c>
      <c r="F147" s="252" t="s">
        <v>212</v>
      </c>
      <c r="G147" s="253"/>
      <c r="H147" s="253"/>
      <c r="I147" s="253"/>
      <c r="J147" s="173" t="s">
        <v>208</v>
      </c>
      <c r="K147" s="174">
        <v>2</v>
      </c>
      <c r="L147" s="254">
        <v>0</v>
      </c>
      <c r="M147" s="253"/>
      <c r="N147" s="255">
        <f t="shared" si="15"/>
        <v>0</v>
      </c>
      <c r="O147" s="249"/>
      <c r="P147" s="249"/>
      <c r="Q147" s="249"/>
      <c r="R147" s="134"/>
      <c r="T147" s="167" t="s">
        <v>18</v>
      </c>
      <c r="U147" s="41" t="s">
        <v>42</v>
      </c>
      <c r="V147" s="33"/>
      <c r="W147" s="168">
        <f t="shared" si="16"/>
        <v>0</v>
      </c>
      <c r="X147" s="168">
        <v>0</v>
      </c>
      <c r="Y147" s="168">
        <f t="shared" si="17"/>
        <v>0</v>
      </c>
      <c r="Z147" s="168">
        <v>0</v>
      </c>
      <c r="AA147" s="169">
        <f t="shared" si="18"/>
        <v>0</v>
      </c>
      <c r="AR147" s="15" t="s">
        <v>154</v>
      </c>
      <c r="AT147" s="15" t="s">
        <v>151</v>
      </c>
      <c r="AU147" s="15" t="s">
        <v>149</v>
      </c>
      <c r="AY147" s="15" t="s">
        <v>143</v>
      </c>
      <c r="BE147" s="110">
        <f t="shared" si="19"/>
        <v>0</v>
      </c>
      <c r="BF147" s="110">
        <f t="shared" si="20"/>
        <v>0</v>
      </c>
      <c r="BG147" s="110">
        <f t="shared" si="21"/>
        <v>0</v>
      </c>
      <c r="BH147" s="110">
        <f t="shared" si="22"/>
        <v>0</v>
      </c>
      <c r="BI147" s="110">
        <f t="shared" si="23"/>
        <v>0</v>
      </c>
      <c r="BJ147" s="15" t="s">
        <v>84</v>
      </c>
      <c r="BK147" s="170">
        <f t="shared" si="24"/>
        <v>0</v>
      </c>
      <c r="BL147" s="15" t="s">
        <v>148</v>
      </c>
      <c r="BM147" s="15" t="s">
        <v>213</v>
      </c>
    </row>
    <row r="148" spans="2:65" s="1" customFormat="1" ht="22.5" customHeight="1">
      <c r="B148" s="132"/>
      <c r="C148" s="162" t="s">
        <v>214</v>
      </c>
      <c r="D148" s="162" t="s">
        <v>144</v>
      </c>
      <c r="E148" s="163" t="s">
        <v>215</v>
      </c>
      <c r="F148" s="248" t="s">
        <v>216</v>
      </c>
      <c r="G148" s="249"/>
      <c r="H148" s="249"/>
      <c r="I148" s="249"/>
      <c r="J148" s="164" t="s">
        <v>208</v>
      </c>
      <c r="K148" s="165">
        <v>33</v>
      </c>
      <c r="L148" s="250">
        <v>0</v>
      </c>
      <c r="M148" s="249"/>
      <c r="N148" s="251">
        <f t="shared" si="15"/>
        <v>0</v>
      </c>
      <c r="O148" s="249"/>
      <c r="P148" s="249"/>
      <c r="Q148" s="249"/>
      <c r="R148" s="134"/>
      <c r="T148" s="167" t="s">
        <v>18</v>
      </c>
      <c r="U148" s="41" t="s">
        <v>42</v>
      </c>
      <c r="V148" s="33"/>
      <c r="W148" s="168">
        <f t="shared" si="16"/>
        <v>0</v>
      </c>
      <c r="X148" s="168">
        <v>0</v>
      </c>
      <c r="Y148" s="168">
        <f t="shared" si="17"/>
        <v>0</v>
      </c>
      <c r="Z148" s="168">
        <v>0</v>
      </c>
      <c r="AA148" s="169">
        <f t="shared" si="18"/>
        <v>0</v>
      </c>
      <c r="AR148" s="15" t="s">
        <v>148</v>
      </c>
      <c r="AT148" s="15" t="s">
        <v>144</v>
      </c>
      <c r="AU148" s="15" t="s">
        <v>149</v>
      </c>
      <c r="AY148" s="15" t="s">
        <v>143</v>
      </c>
      <c r="BE148" s="110">
        <f t="shared" si="19"/>
        <v>0</v>
      </c>
      <c r="BF148" s="110">
        <f t="shared" si="20"/>
        <v>0</v>
      </c>
      <c r="BG148" s="110">
        <f t="shared" si="21"/>
        <v>0</v>
      </c>
      <c r="BH148" s="110">
        <f t="shared" si="22"/>
        <v>0</v>
      </c>
      <c r="BI148" s="110">
        <f t="shared" si="23"/>
        <v>0</v>
      </c>
      <c r="BJ148" s="15" t="s">
        <v>84</v>
      </c>
      <c r="BK148" s="170">
        <f t="shared" si="24"/>
        <v>0</v>
      </c>
      <c r="BL148" s="15" t="s">
        <v>148</v>
      </c>
      <c r="BM148" s="15" t="s">
        <v>217</v>
      </c>
    </row>
    <row r="149" spans="2:65" s="1" customFormat="1" ht="22.5" customHeight="1">
      <c r="B149" s="132"/>
      <c r="C149" s="171" t="s">
        <v>218</v>
      </c>
      <c r="D149" s="171" t="s">
        <v>151</v>
      </c>
      <c r="E149" s="172" t="s">
        <v>219</v>
      </c>
      <c r="F149" s="252" t="s">
        <v>220</v>
      </c>
      <c r="G149" s="253"/>
      <c r="H149" s="253"/>
      <c r="I149" s="253"/>
      <c r="J149" s="173" t="s">
        <v>208</v>
      </c>
      <c r="K149" s="174">
        <v>33</v>
      </c>
      <c r="L149" s="254">
        <v>0</v>
      </c>
      <c r="M149" s="253"/>
      <c r="N149" s="255">
        <f t="shared" si="15"/>
        <v>0</v>
      </c>
      <c r="O149" s="249"/>
      <c r="P149" s="249"/>
      <c r="Q149" s="249"/>
      <c r="R149" s="134"/>
      <c r="T149" s="167" t="s">
        <v>18</v>
      </c>
      <c r="U149" s="41" t="s">
        <v>42</v>
      </c>
      <c r="V149" s="33"/>
      <c r="W149" s="168">
        <f t="shared" si="16"/>
        <v>0</v>
      </c>
      <c r="X149" s="168">
        <v>0</v>
      </c>
      <c r="Y149" s="168">
        <f t="shared" si="17"/>
        <v>0</v>
      </c>
      <c r="Z149" s="168">
        <v>0</v>
      </c>
      <c r="AA149" s="169">
        <f t="shared" si="18"/>
        <v>0</v>
      </c>
      <c r="AR149" s="15" t="s">
        <v>154</v>
      </c>
      <c r="AT149" s="15" t="s">
        <v>151</v>
      </c>
      <c r="AU149" s="15" t="s">
        <v>149</v>
      </c>
      <c r="AY149" s="15" t="s">
        <v>143</v>
      </c>
      <c r="BE149" s="110">
        <f t="shared" si="19"/>
        <v>0</v>
      </c>
      <c r="BF149" s="110">
        <f t="shared" si="20"/>
        <v>0</v>
      </c>
      <c r="BG149" s="110">
        <f t="shared" si="21"/>
        <v>0</v>
      </c>
      <c r="BH149" s="110">
        <f t="shared" si="22"/>
        <v>0</v>
      </c>
      <c r="BI149" s="110">
        <f t="shared" si="23"/>
        <v>0</v>
      </c>
      <c r="BJ149" s="15" t="s">
        <v>84</v>
      </c>
      <c r="BK149" s="170">
        <f t="shared" si="24"/>
        <v>0</v>
      </c>
      <c r="BL149" s="15" t="s">
        <v>148</v>
      </c>
      <c r="BM149" s="15" t="s">
        <v>221</v>
      </c>
    </row>
    <row r="150" spans="2:65" s="1" customFormat="1" ht="22.5" customHeight="1">
      <c r="B150" s="132"/>
      <c r="C150" s="162" t="s">
        <v>8</v>
      </c>
      <c r="D150" s="162" t="s">
        <v>144</v>
      </c>
      <c r="E150" s="163" t="s">
        <v>222</v>
      </c>
      <c r="F150" s="248" t="s">
        <v>223</v>
      </c>
      <c r="G150" s="249"/>
      <c r="H150" s="249"/>
      <c r="I150" s="249"/>
      <c r="J150" s="164" t="s">
        <v>208</v>
      </c>
      <c r="K150" s="165">
        <v>66</v>
      </c>
      <c r="L150" s="250">
        <v>0</v>
      </c>
      <c r="M150" s="249"/>
      <c r="N150" s="251">
        <f t="shared" si="15"/>
        <v>0</v>
      </c>
      <c r="O150" s="249"/>
      <c r="P150" s="249"/>
      <c r="Q150" s="249"/>
      <c r="R150" s="134"/>
      <c r="T150" s="167" t="s">
        <v>18</v>
      </c>
      <c r="U150" s="41" t="s">
        <v>42</v>
      </c>
      <c r="V150" s="33"/>
      <c r="W150" s="168">
        <f t="shared" si="16"/>
        <v>0</v>
      </c>
      <c r="X150" s="168">
        <v>0</v>
      </c>
      <c r="Y150" s="168">
        <f t="shared" si="17"/>
        <v>0</v>
      </c>
      <c r="Z150" s="168">
        <v>0</v>
      </c>
      <c r="AA150" s="169">
        <f t="shared" si="18"/>
        <v>0</v>
      </c>
      <c r="AR150" s="15" t="s">
        <v>148</v>
      </c>
      <c r="AT150" s="15" t="s">
        <v>144</v>
      </c>
      <c r="AU150" s="15" t="s">
        <v>149</v>
      </c>
      <c r="AY150" s="15" t="s">
        <v>143</v>
      </c>
      <c r="BE150" s="110">
        <f t="shared" si="19"/>
        <v>0</v>
      </c>
      <c r="BF150" s="110">
        <f t="shared" si="20"/>
        <v>0</v>
      </c>
      <c r="BG150" s="110">
        <f t="shared" si="21"/>
        <v>0</v>
      </c>
      <c r="BH150" s="110">
        <f t="shared" si="22"/>
        <v>0</v>
      </c>
      <c r="BI150" s="110">
        <f t="shared" si="23"/>
        <v>0</v>
      </c>
      <c r="BJ150" s="15" t="s">
        <v>84</v>
      </c>
      <c r="BK150" s="170">
        <f t="shared" si="24"/>
        <v>0</v>
      </c>
      <c r="BL150" s="15" t="s">
        <v>148</v>
      </c>
      <c r="BM150" s="15" t="s">
        <v>224</v>
      </c>
    </row>
    <row r="151" spans="2:65" s="1" customFormat="1" ht="22.5" customHeight="1">
      <c r="B151" s="132"/>
      <c r="C151" s="171" t="s">
        <v>225</v>
      </c>
      <c r="D151" s="171" t="s">
        <v>151</v>
      </c>
      <c r="E151" s="172" t="s">
        <v>226</v>
      </c>
      <c r="F151" s="252" t="s">
        <v>227</v>
      </c>
      <c r="G151" s="253"/>
      <c r="H151" s="253"/>
      <c r="I151" s="253"/>
      <c r="J151" s="173" t="s">
        <v>208</v>
      </c>
      <c r="K151" s="174">
        <v>33</v>
      </c>
      <c r="L151" s="254">
        <v>0</v>
      </c>
      <c r="M151" s="253"/>
      <c r="N151" s="255">
        <f t="shared" si="15"/>
        <v>0</v>
      </c>
      <c r="O151" s="249"/>
      <c r="P151" s="249"/>
      <c r="Q151" s="249"/>
      <c r="R151" s="134"/>
      <c r="T151" s="167" t="s">
        <v>18</v>
      </c>
      <c r="U151" s="41" t="s">
        <v>42</v>
      </c>
      <c r="V151" s="33"/>
      <c r="W151" s="168">
        <f t="shared" si="16"/>
        <v>0</v>
      </c>
      <c r="X151" s="168">
        <v>0</v>
      </c>
      <c r="Y151" s="168">
        <f t="shared" si="17"/>
        <v>0</v>
      </c>
      <c r="Z151" s="168">
        <v>0</v>
      </c>
      <c r="AA151" s="169">
        <f t="shared" si="18"/>
        <v>0</v>
      </c>
      <c r="AR151" s="15" t="s">
        <v>154</v>
      </c>
      <c r="AT151" s="15" t="s">
        <v>151</v>
      </c>
      <c r="AU151" s="15" t="s">
        <v>149</v>
      </c>
      <c r="AY151" s="15" t="s">
        <v>143</v>
      </c>
      <c r="BE151" s="110">
        <f t="shared" si="19"/>
        <v>0</v>
      </c>
      <c r="BF151" s="110">
        <f t="shared" si="20"/>
        <v>0</v>
      </c>
      <c r="BG151" s="110">
        <f t="shared" si="21"/>
        <v>0</v>
      </c>
      <c r="BH151" s="110">
        <f t="shared" si="22"/>
        <v>0</v>
      </c>
      <c r="BI151" s="110">
        <f t="shared" si="23"/>
        <v>0</v>
      </c>
      <c r="BJ151" s="15" t="s">
        <v>84</v>
      </c>
      <c r="BK151" s="170">
        <f t="shared" si="24"/>
        <v>0</v>
      </c>
      <c r="BL151" s="15" t="s">
        <v>148</v>
      </c>
      <c r="BM151" s="15" t="s">
        <v>228</v>
      </c>
    </row>
    <row r="152" spans="2:65" s="1" customFormat="1" ht="22.5" customHeight="1">
      <c r="B152" s="132"/>
      <c r="C152" s="171" t="s">
        <v>229</v>
      </c>
      <c r="D152" s="171" t="s">
        <v>151</v>
      </c>
      <c r="E152" s="172" t="s">
        <v>230</v>
      </c>
      <c r="F152" s="252" t="s">
        <v>231</v>
      </c>
      <c r="G152" s="253"/>
      <c r="H152" s="253"/>
      <c r="I152" s="253"/>
      <c r="J152" s="173" t="s">
        <v>208</v>
      </c>
      <c r="K152" s="174">
        <v>33</v>
      </c>
      <c r="L152" s="254">
        <v>0</v>
      </c>
      <c r="M152" s="253"/>
      <c r="N152" s="255">
        <f t="shared" si="15"/>
        <v>0</v>
      </c>
      <c r="O152" s="249"/>
      <c r="P152" s="249"/>
      <c r="Q152" s="249"/>
      <c r="R152" s="134"/>
      <c r="T152" s="167" t="s">
        <v>18</v>
      </c>
      <c r="U152" s="41" t="s">
        <v>42</v>
      </c>
      <c r="V152" s="33"/>
      <c r="W152" s="168">
        <f t="shared" si="16"/>
        <v>0</v>
      </c>
      <c r="X152" s="168">
        <v>0</v>
      </c>
      <c r="Y152" s="168">
        <f t="shared" si="17"/>
        <v>0</v>
      </c>
      <c r="Z152" s="168">
        <v>0</v>
      </c>
      <c r="AA152" s="169">
        <f t="shared" si="18"/>
        <v>0</v>
      </c>
      <c r="AR152" s="15" t="s">
        <v>154</v>
      </c>
      <c r="AT152" s="15" t="s">
        <v>151</v>
      </c>
      <c r="AU152" s="15" t="s">
        <v>149</v>
      </c>
      <c r="AY152" s="15" t="s">
        <v>143</v>
      </c>
      <c r="BE152" s="110">
        <f t="shared" si="19"/>
        <v>0</v>
      </c>
      <c r="BF152" s="110">
        <f t="shared" si="20"/>
        <v>0</v>
      </c>
      <c r="BG152" s="110">
        <f t="shared" si="21"/>
        <v>0</v>
      </c>
      <c r="BH152" s="110">
        <f t="shared" si="22"/>
        <v>0</v>
      </c>
      <c r="BI152" s="110">
        <f t="shared" si="23"/>
        <v>0</v>
      </c>
      <c r="BJ152" s="15" t="s">
        <v>84</v>
      </c>
      <c r="BK152" s="170">
        <f t="shared" si="24"/>
        <v>0</v>
      </c>
      <c r="BL152" s="15" t="s">
        <v>148</v>
      </c>
      <c r="BM152" s="15" t="s">
        <v>232</v>
      </c>
    </row>
    <row r="153" spans="2:65" s="1" customFormat="1" ht="22.5" customHeight="1">
      <c r="B153" s="132"/>
      <c r="C153" s="162" t="s">
        <v>233</v>
      </c>
      <c r="D153" s="162" t="s">
        <v>144</v>
      </c>
      <c r="E153" s="163" t="s">
        <v>234</v>
      </c>
      <c r="F153" s="248" t="s">
        <v>235</v>
      </c>
      <c r="G153" s="249"/>
      <c r="H153" s="249"/>
      <c r="I153" s="249"/>
      <c r="J153" s="164" t="s">
        <v>208</v>
      </c>
      <c r="K153" s="165">
        <v>2</v>
      </c>
      <c r="L153" s="250">
        <v>0</v>
      </c>
      <c r="M153" s="249"/>
      <c r="N153" s="251">
        <f t="shared" si="15"/>
        <v>0</v>
      </c>
      <c r="O153" s="249"/>
      <c r="P153" s="249"/>
      <c r="Q153" s="249"/>
      <c r="R153" s="134"/>
      <c r="T153" s="167" t="s">
        <v>18</v>
      </c>
      <c r="U153" s="41" t="s">
        <v>42</v>
      </c>
      <c r="V153" s="33"/>
      <c r="W153" s="168">
        <f t="shared" si="16"/>
        <v>0</v>
      </c>
      <c r="X153" s="168">
        <v>0</v>
      </c>
      <c r="Y153" s="168">
        <f t="shared" si="17"/>
        <v>0</v>
      </c>
      <c r="Z153" s="168">
        <v>0</v>
      </c>
      <c r="AA153" s="169">
        <f t="shared" si="18"/>
        <v>0</v>
      </c>
      <c r="AR153" s="15" t="s">
        <v>148</v>
      </c>
      <c r="AT153" s="15" t="s">
        <v>144</v>
      </c>
      <c r="AU153" s="15" t="s">
        <v>149</v>
      </c>
      <c r="AY153" s="15" t="s">
        <v>143</v>
      </c>
      <c r="BE153" s="110">
        <f t="shared" si="19"/>
        <v>0</v>
      </c>
      <c r="BF153" s="110">
        <f t="shared" si="20"/>
        <v>0</v>
      </c>
      <c r="BG153" s="110">
        <f t="shared" si="21"/>
        <v>0</v>
      </c>
      <c r="BH153" s="110">
        <f t="shared" si="22"/>
        <v>0</v>
      </c>
      <c r="BI153" s="110">
        <f t="shared" si="23"/>
        <v>0</v>
      </c>
      <c r="BJ153" s="15" t="s">
        <v>84</v>
      </c>
      <c r="BK153" s="170">
        <f t="shared" si="24"/>
        <v>0</v>
      </c>
      <c r="BL153" s="15" t="s">
        <v>148</v>
      </c>
      <c r="BM153" s="15" t="s">
        <v>236</v>
      </c>
    </row>
    <row r="154" spans="2:65" s="1" customFormat="1" ht="31.5" customHeight="1">
      <c r="B154" s="132"/>
      <c r="C154" s="171" t="s">
        <v>237</v>
      </c>
      <c r="D154" s="171" t="s">
        <v>151</v>
      </c>
      <c r="E154" s="172" t="s">
        <v>238</v>
      </c>
      <c r="F154" s="252" t="s">
        <v>239</v>
      </c>
      <c r="G154" s="253"/>
      <c r="H154" s="253"/>
      <c r="I154" s="253"/>
      <c r="J154" s="173" t="s">
        <v>208</v>
      </c>
      <c r="K154" s="174">
        <v>1</v>
      </c>
      <c r="L154" s="254">
        <v>0</v>
      </c>
      <c r="M154" s="253"/>
      <c r="N154" s="255">
        <f t="shared" si="15"/>
        <v>0</v>
      </c>
      <c r="O154" s="249"/>
      <c r="P154" s="249"/>
      <c r="Q154" s="249"/>
      <c r="R154" s="134"/>
      <c r="T154" s="167" t="s">
        <v>18</v>
      </c>
      <c r="U154" s="41" t="s">
        <v>42</v>
      </c>
      <c r="V154" s="33"/>
      <c r="W154" s="168">
        <f t="shared" si="16"/>
        <v>0</v>
      </c>
      <c r="X154" s="168">
        <v>0</v>
      </c>
      <c r="Y154" s="168">
        <f t="shared" si="17"/>
        <v>0</v>
      </c>
      <c r="Z154" s="168">
        <v>0</v>
      </c>
      <c r="AA154" s="169">
        <f t="shared" si="18"/>
        <v>0</v>
      </c>
      <c r="AR154" s="15" t="s">
        <v>154</v>
      </c>
      <c r="AT154" s="15" t="s">
        <v>151</v>
      </c>
      <c r="AU154" s="15" t="s">
        <v>149</v>
      </c>
      <c r="AY154" s="15" t="s">
        <v>143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5" t="s">
        <v>84</v>
      </c>
      <c r="BK154" s="170">
        <f t="shared" si="24"/>
        <v>0</v>
      </c>
      <c r="BL154" s="15" t="s">
        <v>148</v>
      </c>
      <c r="BM154" s="15" t="s">
        <v>240</v>
      </c>
    </row>
    <row r="155" spans="2:65" s="1" customFormat="1" ht="22.5" customHeight="1">
      <c r="B155" s="132"/>
      <c r="C155" s="171" t="s">
        <v>241</v>
      </c>
      <c r="D155" s="171" t="s">
        <v>151</v>
      </c>
      <c r="E155" s="172" t="s">
        <v>242</v>
      </c>
      <c r="F155" s="252" t="s">
        <v>243</v>
      </c>
      <c r="G155" s="253"/>
      <c r="H155" s="253"/>
      <c r="I155" s="253"/>
      <c r="J155" s="173" t="s">
        <v>208</v>
      </c>
      <c r="K155" s="174">
        <v>1</v>
      </c>
      <c r="L155" s="254">
        <v>0</v>
      </c>
      <c r="M155" s="253"/>
      <c r="N155" s="255">
        <f t="shared" si="15"/>
        <v>0</v>
      </c>
      <c r="O155" s="249"/>
      <c r="P155" s="249"/>
      <c r="Q155" s="249"/>
      <c r="R155" s="134"/>
      <c r="T155" s="167" t="s">
        <v>18</v>
      </c>
      <c r="U155" s="41" t="s">
        <v>42</v>
      </c>
      <c r="V155" s="33"/>
      <c r="W155" s="168">
        <f t="shared" si="16"/>
        <v>0</v>
      </c>
      <c r="X155" s="168">
        <v>0</v>
      </c>
      <c r="Y155" s="168">
        <f t="shared" si="17"/>
        <v>0</v>
      </c>
      <c r="Z155" s="168">
        <v>0</v>
      </c>
      <c r="AA155" s="169">
        <f t="shared" si="18"/>
        <v>0</v>
      </c>
      <c r="AR155" s="15" t="s">
        <v>154</v>
      </c>
      <c r="AT155" s="15" t="s">
        <v>151</v>
      </c>
      <c r="AU155" s="15" t="s">
        <v>149</v>
      </c>
      <c r="AY155" s="15" t="s">
        <v>143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5" t="s">
        <v>84</v>
      </c>
      <c r="BK155" s="170">
        <f t="shared" si="24"/>
        <v>0</v>
      </c>
      <c r="BL155" s="15" t="s">
        <v>148</v>
      </c>
      <c r="BM155" s="15" t="s">
        <v>244</v>
      </c>
    </row>
    <row r="156" spans="2:65" s="1" customFormat="1" ht="31.5" customHeight="1">
      <c r="B156" s="132"/>
      <c r="C156" s="162" t="s">
        <v>245</v>
      </c>
      <c r="D156" s="162" t="s">
        <v>144</v>
      </c>
      <c r="E156" s="163" t="s">
        <v>246</v>
      </c>
      <c r="F156" s="248" t="s">
        <v>247</v>
      </c>
      <c r="G156" s="249"/>
      <c r="H156" s="249"/>
      <c r="I156" s="249"/>
      <c r="J156" s="164" t="s">
        <v>208</v>
      </c>
      <c r="K156" s="165">
        <v>2</v>
      </c>
      <c r="L156" s="250">
        <v>0</v>
      </c>
      <c r="M156" s="249"/>
      <c r="N156" s="251">
        <f t="shared" si="15"/>
        <v>0</v>
      </c>
      <c r="O156" s="249"/>
      <c r="P156" s="249"/>
      <c r="Q156" s="249"/>
      <c r="R156" s="134"/>
      <c r="T156" s="167" t="s">
        <v>18</v>
      </c>
      <c r="U156" s="41" t="s">
        <v>42</v>
      </c>
      <c r="V156" s="33"/>
      <c r="W156" s="168">
        <f t="shared" si="16"/>
        <v>0</v>
      </c>
      <c r="X156" s="168">
        <v>0</v>
      </c>
      <c r="Y156" s="168">
        <f t="shared" si="17"/>
        <v>0</v>
      </c>
      <c r="Z156" s="168">
        <v>0</v>
      </c>
      <c r="AA156" s="169">
        <f t="shared" si="18"/>
        <v>0</v>
      </c>
      <c r="AR156" s="15" t="s">
        <v>148</v>
      </c>
      <c r="AT156" s="15" t="s">
        <v>144</v>
      </c>
      <c r="AU156" s="15" t="s">
        <v>149</v>
      </c>
      <c r="AY156" s="15" t="s">
        <v>143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5" t="s">
        <v>84</v>
      </c>
      <c r="BK156" s="170">
        <f t="shared" si="24"/>
        <v>0</v>
      </c>
      <c r="BL156" s="15" t="s">
        <v>148</v>
      </c>
      <c r="BM156" s="15" t="s">
        <v>248</v>
      </c>
    </row>
    <row r="157" spans="2:65" s="1" customFormat="1" ht="31.5" customHeight="1">
      <c r="B157" s="132"/>
      <c r="C157" s="162" t="s">
        <v>249</v>
      </c>
      <c r="D157" s="162" t="s">
        <v>144</v>
      </c>
      <c r="E157" s="163" t="s">
        <v>250</v>
      </c>
      <c r="F157" s="248" t="s">
        <v>251</v>
      </c>
      <c r="G157" s="249"/>
      <c r="H157" s="249"/>
      <c r="I157" s="249"/>
      <c r="J157" s="164" t="s">
        <v>208</v>
      </c>
      <c r="K157" s="165">
        <v>2</v>
      </c>
      <c r="L157" s="250">
        <v>0</v>
      </c>
      <c r="M157" s="249"/>
      <c r="N157" s="251">
        <f t="shared" si="15"/>
        <v>0</v>
      </c>
      <c r="O157" s="249"/>
      <c r="P157" s="249"/>
      <c r="Q157" s="249"/>
      <c r="R157" s="134"/>
      <c r="T157" s="167" t="s">
        <v>18</v>
      </c>
      <c r="U157" s="41" t="s">
        <v>42</v>
      </c>
      <c r="V157" s="33"/>
      <c r="W157" s="168">
        <f t="shared" si="16"/>
        <v>0</v>
      </c>
      <c r="X157" s="168">
        <v>0</v>
      </c>
      <c r="Y157" s="168">
        <f t="shared" si="17"/>
        <v>0</v>
      </c>
      <c r="Z157" s="168">
        <v>0</v>
      </c>
      <c r="AA157" s="169">
        <f t="shared" si="18"/>
        <v>0</v>
      </c>
      <c r="AR157" s="15" t="s">
        <v>148</v>
      </c>
      <c r="AT157" s="15" t="s">
        <v>144</v>
      </c>
      <c r="AU157" s="15" t="s">
        <v>149</v>
      </c>
      <c r="AY157" s="15" t="s">
        <v>143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5" t="s">
        <v>84</v>
      </c>
      <c r="BK157" s="170">
        <f t="shared" si="24"/>
        <v>0</v>
      </c>
      <c r="BL157" s="15" t="s">
        <v>148</v>
      </c>
      <c r="BM157" s="15" t="s">
        <v>252</v>
      </c>
    </row>
    <row r="158" spans="2:65" s="1" customFormat="1" ht="31.5" customHeight="1">
      <c r="B158" s="132"/>
      <c r="C158" s="162" t="s">
        <v>253</v>
      </c>
      <c r="D158" s="162" t="s">
        <v>144</v>
      </c>
      <c r="E158" s="163" t="s">
        <v>254</v>
      </c>
      <c r="F158" s="248" t="s">
        <v>255</v>
      </c>
      <c r="G158" s="249"/>
      <c r="H158" s="249"/>
      <c r="I158" s="249"/>
      <c r="J158" s="164" t="s">
        <v>208</v>
      </c>
      <c r="K158" s="165">
        <v>4</v>
      </c>
      <c r="L158" s="250">
        <v>0</v>
      </c>
      <c r="M158" s="249"/>
      <c r="N158" s="251">
        <f t="shared" si="15"/>
        <v>0</v>
      </c>
      <c r="O158" s="249"/>
      <c r="P158" s="249"/>
      <c r="Q158" s="249"/>
      <c r="R158" s="134"/>
      <c r="T158" s="167" t="s">
        <v>18</v>
      </c>
      <c r="U158" s="41" t="s">
        <v>42</v>
      </c>
      <c r="V158" s="33"/>
      <c r="W158" s="168">
        <f t="shared" si="16"/>
        <v>0</v>
      </c>
      <c r="X158" s="168">
        <v>0</v>
      </c>
      <c r="Y158" s="168">
        <f t="shared" si="17"/>
        <v>0</v>
      </c>
      <c r="Z158" s="168">
        <v>0</v>
      </c>
      <c r="AA158" s="169">
        <f t="shared" si="18"/>
        <v>0</v>
      </c>
      <c r="AR158" s="15" t="s">
        <v>148</v>
      </c>
      <c r="AT158" s="15" t="s">
        <v>144</v>
      </c>
      <c r="AU158" s="15" t="s">
        <v>149</v>
      </c>
      <c r="AY158" s="15" t="s">
        <v>143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5" t="s">
        <v>84</v>
      </c>
      <c r="BK158" s="170">
        <f t="shared" si="24"/>
        <v>0</v>
      </c>
      <c r="BL158" s="15" t="s">
        <v>148</v>
      </c>
      <c r="BM158" s="15" t="s">
        <v>256</v>
      </c>
    </row>
    <row r="159" spans="2:63" s="10" customFormat="1" ht="21.75" customHeight="1">
      <c r="B159" s="151"/>
      <c r="C159" s="152"/>
      <c r="D159" s="161" t="s">
        <v>113</v>
      </c>
      <c r="E159" s="161"/>
      <c r="F159" s="161"/>
      <c r="G159" s="161"/>
      <c r="H159" s="161"/>
      <c r="I159" s="161"/>
      <c r="J159" s="161"/>
      <c r="K159" s="161"/>
      <c r="L159" s="161"/>
      <c r="M159" s="161"/>
      <c r="N159" s="264">
        <f>BK159</f>
        <v>0</v>
      </c>
      <c r="O159" s="265"/>
      <c r="P159" s="265"/>
      <c r="Q159" s="265"/>
      <c r="R159" s="154"/>
      <c r="T159" s="155"/>
      <c r="U159" s="152"/>
      <c r="V159" s="152"/>
      <c r="W159" s="156">
        <f>SUM(W160:W182)</f>
        <v>0</v>
      </c>
      <c r="X159" s="152"/>
      <c r="Y159" s="156">
        <f>SUM(Y160:Y182)</f>
        <v>0</v>
      </c>
      <c r="Z159" s="152"/>
      <c r="AA159" s="157">
        <f>SUM(AA160:AA182)</f>
        <v>0</v>
      </c>
      <c r="AR159" s="158" t="s">
        <v>82</v>
      </c>
      <c r="AT159" s="159" t="s">
        <v>74</v>
      </c>
      <c r="AU159" s="159" t="s">
        <v>84</v>
      </c>
      <c r="AY159" s="158" t="s">
        <v>143</v>
      </c>
      <c r="BK159" s="160">
        <f>SUM(BK160:BK182)</f>
        <v>0</v>
      </c>
    </row>
    <row r="160" spans="2:65" s="1" customFormat="1" ht="22.5" customHeight="1">
      <c r="B160" s="132"/>
      <c r="C160" s="162" t="s">
        <v>257</v>
      </c>
      <c r="D160" s="162" t="s">
        <v>144</v>
      </c>
      <c r="E160" s="163" t="s">
        <v>258</v>
      </c>
      <c r="F160" s="248" t="s">
        <v>259</v>
      </c>
      <c r="G160" s="249"/>
      <c r="H160" s="249"/>
      <c r="I160" s="249"/>
      <c r="J160" s="164" t="s">
        <v>260</v>
      </c>
      <c r="K160" s="165">
        <v>3</v>
      </c>
      <c r="L160" s="250">
        <v>0</v>
      </c>
      <c r="M160" s="249"/>
      <c r="N160" s="251">
        <f aca="true" t="shared" si="25" ref="N160:N182">ROUND(L160*K160,3)</f>
        <v>0</v>
      </c>
      <c r="O160" s="249"/>
      <c r="P160" s="249"/>
      <c r="Q160" s="249"/>
      <c r="R160" s="134"/>
      <c r="T160" s="167" t="s">
        <v>18</v>
      </c>
      <c r="U160" s="41" t="s">
        <v>42</v>
      </c>
      <c r="V160" s="33"/>
      <c r="W160" s="168">
        <f aca="true" t="shared" si="26" ref="W160:W182">V160*K160</f>
        <v>0</v>
      </c>
      <c r="X160" s="168">
        <v>0</v>
      </c>
      <c r="Y160" s="168">
        <f aca="true" t="shared" si="27" ref="Y160:Y182">X160*K160</f>
        <v>0</v>
      </c>
      <c r="Z160" s="168">
        <v>0</v>
      </c>
      <c r="AA160" s="169">
        <f aca="true" t="shared" si="28" ref="AA160:AA182">Z160*K160</f>
        <v>0</v>
      </c>
      <c r="AR160" s="15" t="s">
        <v>148</v>
      </c>
      <c r="AT160" s="15" t="s">
        <v>144</v>
      </c>
      <c r="AU160" s="15" t="s">
        <v>149</v>
      </c>
      <c r="AY160" s="15" t="s">
        <v>143</v>
      </c>
      <c r="BE160" s="110">
        <f aca="true" t="shared" si="29" ref="BE160:BE182">IF(U160="základná",N160,0)</f>
        <v>0</v>
      </c>
      <c r="BF160" s="110">
        <f aca="true" t="shared" si="30" ref="BF160:BF182">IF(U160="znížená",N160,0)</f>
        <v>0</v>
      </c>
      <c r="BG160" s="110">
        <f aca="true" t="shared" si="31" ref="BG160:BG182">IF(U160="zákl. prenesená",N160,0)</f>
        <v>0</v>
      </c>
      <c r="BH160" s="110">
        <f aca="true" t="shared" si="32" ref="BH160:BH182">IF(U160="zníž. prenesená",N160,0)</f>
        <v>0</v>
      </c>
      <c r="BI160" s="110">
        <f aca="true" t="shared" si="33" ref="BI160:BI182">IF(U160="nulová",N160,0)</f>
        <v>0</v>
      </c>
      <c r="BJ160" s="15" t="s">
        <v>84</v>
      </c>
      <c r="BK160" s="170">
        <f aca="true" t="shared" si="34" ref="BK160:BK182">ROUND(L160*K160,3)</f>
        <v>0</v>
      </c>
      <c r="BL160" s="15" t="s">
        <v>148</v>
      </c>
      <c r="BM160" s="15" t="s">
        <v>261</v>
      </c>
    </row>
    <row r="161" spans="2:65" s="1" customFormat="1" ht="31.5" customHeight="1">
      <c r="B161" s="132"/>
      <c r="C161" s="171" t="s">
        <v>262</v>
      </c>
      <c r="D161" s="171" t="s">
        <v>151</v>
      </c>
      <c r="E161" s="172" t="s">
        <v>263</v>
      </c>
      <c r="F161" s="252" t="s">
        <v>264</v>
      </c>
      <c r="G161" s="253"/>
      <c r="H161" s="253"/>
      <c r="I161" s="253"/>
      <c r="J161" s="173" t="s">
        <v>208</v>
      </c>
      <c r="K161" s="174">
        <v>2</v>
      </c>
      <c r="L161" s="254">
        <v>0</v>
      </c>
      <c r="M161" s="253"/>
      <c r="N161" s="255">
        <f t="shared" si="25"/>
        <v>0</v>
      </c>
      <c r="O161" s="249"/>
      <c r="P161" s="249"/>
      <c r="Q161" s="249"/>
      <c r="R161" s="134"/>
      <c r="T161" s="167" t="s">
        <v>18</v>
      </c>
      <c r="U161" s="41" t="s">
        <v>42</v>
      </c>
      <c r="V161" s="33"/>
      <c r="W161" s="168">
        <f t="shared" si="26"/>
        <v>0</v>
      </c>
      <c r="X161" s="168">
        <v>0</v>
      </c>
      <c r="Y161" s="168">
        <f t="shared" si="27"/>
        <v>0</v>
      </c>
      <c r="Z161" s="168">
        <v>0</v>
      </c>
      <c r="AA161" s="169">
        <f t="shared" si="28"/>
        <v>0</v>
      </c>
      <c r="AR161" s="15" t="s">
        <v>154</v>
      </c>
      <c r="AT161" s="15" t="s">
        <v>151</v>
      </c>
      <c r="AU161" s="15" t="s">
        <v>149</v>
      </c>
      <c r="AY161" s="15" t="s">
        <v>143</v>
      </c>
      <c r="BE161" s="110">
        <f t="shared" si="29"/>
        <v>0</v>
      </c>
      <c r="BF161" s="110">
        <f t="shared" si="30"/>
        <v>0</v>
      </c>
      <c r="BG161" s="110">
        <f t="shared" si="31"/>
        <v>0</v>
      </c>
      <c r="BH161" s="110">
        <f t="shared" si="32"/>
        <v>0</v>
      </c>
      <c r="BI161" s="110">
        <f t="shared" si="33"/>
        <v>0</v>
      </c>
      <c r="BJ161" s="15" t="s">
        <v>84</v>
      </c>
      <c r="BK161" s="170">
        <f t="shared" si="34"/>
        <v>0</v>
      </c>
      <c r="BL161" s="15" t="s">
        <v>148</v>
      </c>
      <c r="BM161" s="15" t="s">
        <v>265</v>
      </c>
    </row>
    <row r="162" spans="2:65" s="1" customFormat="1" ht="22.5" customHeight="1">
      <c r="B162" s="132"/>
      <c r="C162" s="162" t="s">
        <v>266</v>
      </c>
      <c r="D162" s="162" t="s">
        <v>144</v>
      </c>
      <c r="E162" s="163" t="s">
        <v>267</v>
      </c>
      <c r="F162" s="248" t="s">
        <v>268</v>
      </c>
      <c r="G162" s="249"/>
      <c r="H162" s="249"/>
      <c r="I162" s="249"/>
      <c r="J162" s="164" t="s">
        <v>260</v>
      </c>
      <c r="K162" s="165">
        <v>1</v>
      </c>
      <c r="L162" s="250">
        <v>0</v>
      </c>
      <c r="M162" s="249"/>
      <c r="N162" s="251">
        <f t="shared" si="25"/>
        <v>0</v>
      </c>
      <c r="O162" s="249"/>
      <c r="P162" s="249"/>
      <c r="Q162" s="249"/>
      <c r="R162" s="134"/>
      <c r="T162" s="167" t="s">
        <v>18</v>
      </c>
      <c r="U162" s="41" t="s">
        <v>42</v>
      </c>
      <c r="V162" s="33"/>
      <c r="W162" s="168">
        <f t="shared" si="26"/>
        <v>0</v>
      </c>
      <c r="X162" s="168">
        <v>0</v>
      </c>
      <c r="Y162" s="168">
        <f t="shared" si="27"/>
        <v>0</v>
      </c>
      <c r="Z162" s="168">
        <v>0</v>
      </c>
      <c r="AA162" s="169">
        <f t="shared" si="28"/>
        <v>0</v>
      </c>
      <c r="AR162" s="15" t="s">
        <v>148</v>
      </c>
      <c r="AT162" s="15" t="s">
        <v>144</v>
      </c>
      <c r="AU162" s="15" t="s">
        <v>149</v>
      </c>
      <c r="AY162" s="15" t="s">
        <v>143</v>
      </c>
      <c r="BE162" s="110">
        <f t="shared" si="29"/>
        <v>0</v>
      </c>
      <c r="BF162" s="110">
        <f t="shared" si="30"/>
        <v>0</v>
      </c>
      <c r="BG162" s="110">
        <f t="shared" si="31"/>
        <v>0</v>
      </c>
      <c r="BH162" s="110">
        <f t="shared" si="32"/>
        <v>0</v>
      </c>
      <c r="BI162" s="110">
        <f t="shared" si="33"/>
        <v>0</v>
      </c>
      <c r="BJ162" s="15" t="s">
        <v>84</v>
      </c>
      <c r="BK162" s="170">
        <f t="shared" si="34"/>
        <v>0</v>
      </c>
      <c r="BL162" s="15" t="s">
        <v>148</v>
      </c>
      <c r="BM162" s="15" t="s">
        <v>269</v>
      </c>
    </row>
    <row r="163" spans="2:65" s="1" customFormat="1" ht="31.5" customHeight="1">
      <c r="B163" s="132"/>
      <c r="C163" s="162" t="s">
        <v>270</v>
      </c>
      <c r="D163" s="162" t="s">
        <v>144</v>
      </c>
      <c r="E163" s="163" t="s">
        <v>271</v>
      </c>
      <c r="F163" s="248" t="s">
        <v>272</v>
      </c>
      <c r="G163" s="249"/>
      <c r="H163" s="249"/>
      <c r="I163" s="249"/>
      <c r="J163" s="164" t="s">
        <v>208</v>
      </c>
      <c r="K163" s="165">
        <v>2</v>
      </c>
      <c r="L163" s="250">
        <v>0</v>
      </c>
      <c r="M163" s="249"/>
      <c r="N163" s="251">
        <f t="shared" si="25"/>
        <v>0</v>
      </c>
      <c r="O163" s="249"/>
      <c r="P163" s="249"/>
      <c r="Q163" s="249"/>
      <c r="R163" s="134"/>
      <c r="T163" s="167" t="s">
        <v>18</v>
      </c>
      <c r="U163" s="41" t="s">
        <v>42</v>
      </c>
      <c r="V163" s="33"/>
      <c r="W163" s="168">
        <f t="shared" si="26"/>
        <v>0</v>
      </c>
      <c r="X163" s="168">
        <v>0</v>
      </c>
      <c r="Y163" s="168">
        <f t="shared" si="27"/>
        <v>0</v>
      </c>
      <c r="Z163" s="168">
        <v>0</v>
      </c>
      <c r="AA163" s="169">
        <f t="shared" si="28"/>
        <v>0</v>
      </c>
      <c r="AR163" s="15" t="s">
        <v>148</v>
      </c>
      <c r="AT163" s="15" t="s">
        <v>144</v>
      </c>
      <c r="AU163" s="15" t="s">
        <v>149</v>
      </c>
      <c r="AY163" s="15" t="s">
        <v>143</v>
      </c>
      <c r="BE163" s="110">
        <f t="shared" si="29"/>
        <v>0</v>
      </c>
      <c r="BF163" s="110">
        <f t="shared" si="30"/>
        <v>0</v>
      </c>
      <c r="BG163" s="110">
        <f t="shared" si="31"/>
        <v>0</v>
      </c>
      <c r="BH163" s="110">
        <f t="shared" si="32"/>
        <v>0</v>
      </c>
      <c r="BI163" s="110">
        <f t="shared" si="33"/>
        <v>0</v>
      </c>
      <c r="BJ163" s="15" t="s">
        <v>84</v>
      </c>
      <c r="BK163" s="170">
        <f t="shared" si="34"/>
        <v>0</v>
      </c>
      <c r="BL163" s="15" t="s">
        <v>148</v>
      </c>
      <c r="BM163" s="15" t="s">
        <v>273</v>
      </c>
    </row>
    <row r="164" spans="2:65" s="1" customFormat="1" ht="22.5" customHeight="1">
      <c r="B164" s="132"/>
      <c r="C164" s="162" t="s">
        <v>274</v>
      </c>
      <c r="D164" s="162" t="s">
        <v>144</v>
      </c>
      <c r="E164" s="163" t="s">
        <v>275</v>
      </c>
      <c r="F164" s="248" t="s">
        <v>276</v>
      </c>
      <c r="G164" s="249"/>
      <c r="H164" s="249"/>
      <c r="I164" s="249"/>
      <c r="J164" s="164" t="s">
        <v>260</v>
      </c>
      <c r="K164" s="165">
        <v>2</v>
      </c>
      <c r="L164" s="250">
        <v>0</v>
      </c>
      <c r="M164" s="249"/>
      <c r="N164" s="251">
        <f t="shared" si="25"/>
        <v>0</v>
      </c>
      <c r="O164" s="249"/>
      <c r="P164" s="249"/>
      <c r="Q164" s="249"/>
      <c r="R164" s="134"/>
      <c r="T164" s="167" t="s">
        <v>18</v>
      </c>
      <c r="U164" s="41" t="s">
        <v>42</v>
      </c>
      <c r="V164" s="33"/>
      <c r="W164" s="168">
        <f t="shared" si="26"/>
        <v>0</v>
      </c>
      <c r="X164" s="168">
        <v>0</v>
      </c>
      <c r="Y164" s="168">
        <f t="shared" si="27"/>
        <v>0</v>
      </c>
      <c r="Z164" s="168">
        <v>0</v>
      </c>
      <c r="AA164" s="169">
        <f t="shared" si="28"/>
        <v>0</v>
      </c>
      <c r="AR164" s="15" t="s">
        <v>148</v>
      </c>
      <c r="AT164" s="15" t="s">
        <v>144</v>
      </c>
      <c r="AU164" s="15" t="s">
        <v>149</v>
      </c>
      <c r="AY164" s="15" t="s">
        <v>143</v>
      </c>
      <c r="BE164" s="110">
        <f t="shared" si="29"/>
        <v>0</v>
      </c>
      <c r="BF164" s="110">
        <f t="shared" si="30"/>
        <v>0</v>
      </c>
      <c r="BG164" s="110">
        <f t="shared" si="31"/>
        <v>0</v>
      </c>
      <c r="BH164" s="110">
        <f t="shared" si="32"/>
        <v>0</v>
      </c>
      <c r="BI164" s="110">
        <f t="shared" si="33"/>
        <v>0</v>
      </c>
      <c r="BJ164" s="15" t="s">
        <v>84</v>
      </c>
      <c r="BK164" s="170">
        <f t="shared" si="34"/>
        <v>0</v>
      </c>
      <c r="BL164" s="15" t="s">
        <v>148</v>
      </c>
      <c r="BM164" s="15" t="s">
        <v>277</v>
      </c>
    </row>
    <row r="165" spans="2:65" s="1" customFormat="1" ht="31.5" customHeight="1">
      <c r="B165" s="132"/>
      <c r="C165" s="162" t="s">
        <v>278</v>
      </c>
      <c r="D165" s="162" t="s">
        <v>144</v>
      </c>
      <c r="E165" s="163" t="s">
        <v>279</v>
      </c>
      <c r="F165" s="248" t="s">
        <v>280</v>
      </c>
      <c r="G165" s="249"/>
      <c r="H165" s="249"/>
      <c r="I165" s="249"/>
      <c r="J165" s="164" t="s">
        <v>281</v>
      </c>
      <c r="K165" s="165">
        <v>1</v>
      </c>
      <c r="L165" s="250">
        <v>0</v>
      </c>
      <c r="M165" s="249"/>
      <c r="N165" s="251">
        <f t="shared" si="25"/>
        <v>0</v>
      </c>
      <c r="O165" s="249"/>
      <c r="P165" s="249"/>
      <c r="Q165" s="249"/>
      <c r="R165" s="134"/>
      <c r="T165" s="167" t="s">
        <v>18</v>
      </c>
      <c r="U165" s="41" t="s">
        <v>42</v>
      </c>
      <c r="V165" s="33"/>
      <c r="W165" s="168">
        <f t="shared" si="26"/>
        <v>0</v>
      </c>
      <c r="X165" s="168">
        <v>0</v>
      </c>
      <c r="Y165" s="168">
        <f t="shared" si="27"/>
        <v>0</v>
      </c>
      <c r="Z165" s="168">
        <v>0</v>
      </c>
      <c r="AA165" s="169">
        <f t="shared" si="28"/>
        <v>0</v>
      </c>
      <c r="AR165" s="15" t="s">
        <v>148</v>
      </c>
      <c r="AT165" s="15" t="s">
        <v>144</v>
      </c>
      <c r="AU165" s="15" t="s">
        <v>149</v>
      </c>
      <c r="AY165" s="15" t="s">
        <v>143</v>
      </c>
      <c r="BE165" s="110">
        <f t="shared" si="29"/>
        <v>0</v>
      </c>
      <c r="BF165" s="110">
        <f t="shared" si="30"/>
        <v>0</v>
      </c>
      <c r="BG165" s="110">
        <f t="shared" si="31"/>
        <v>0</v>
      </c>
      <c r="BH165" s="110">
        <f t="shared" si="32"/>
        <v>0</v>
      </c>
      <c r="BI165" s="110">
        <f t="shared" si="33"/>
        <v>0</v>
      </c>
      <c r="BJ165" s="15" t="s">
        <v>84</v>
      </c>
      <c r="BK165" s="170">
        <f t="shared" si="34"/>
        <v>0</v>
      </c>
      <c r="BL165" s="15" t="s">
        <v>148</v>
      </c>
      <c r="BM165" s="15" t="s">
        <v>282</v>
      </c>
    </row>
    <row r="166" spans="2:65" s="1" customFormat="1" ht="31.5" customHeight="1">
      <c r="B166" s="132"/>
      <c r="C166" s="162" t="s">
        <v>283</v>
      </c>
      <c r="D166" s="162" t="s">
        <v>144</v>
      </c>
      <c r="E166" s="163" t="s">
        <v>284</v>
      </c>
      <c r="F166" s="248" t="s">
        <v>285</v>
      </c>
      <c r="G166" s="249"/>
      <c r="H166" s="249"/>
      <c r="I166" s="249"/>
      <c r="J166" s="164" t="s">
        <v>208</v>
      </c>
      <c r="K166" s="165">
        <v>33</v>
      </c>
      <c r="L166" s="250">
        <v>0</v>
      </c>
      <c r="M166" s="249"/>
      <c r="N166" s="251">
        <f t="shared" si="25"/>
        <v>0</v>
      </c>
      <c r="O166" s="249"/>
      <c r="P166" s="249"/>
      <c r="Q166" s="249"/>
      <c r="R166" s="134"/>
      <c r="T166" s="167" t="s">
        <v>18</v>
      </c>
      <c r="U166" s="41" t="s">
        <v>42</v>
      </c>
      <c r="V166" s="33"/>
      <c r="W166" s="168">
        <f t="shared" si="26"/>
        <v>0</v>
      </c>
      <c r="X166" s="168">
        <v>0</v>
      </c>
      <c r="Y166" s="168">
        <f t="shared" si="27"/>
        <v>0</v>
      </c>
      <c r="Z166" s="168">
        <v>0</v>
      </c>
      <c r="AA166" s="169">
        <f t="shared" si="28"/>
        <v>0</v>
      </c>
      <c r="AR166" s="15" t="s">
        <v>148</v>
      </c>
      <c r="AT166" s="15" t="s">
        <v>144</v>
      </c>
      <c r="AU166" s="15" t="s">
        <v>149</v>
      </c>
      <c r="AY166" s="15" t="s">
        <v>143</v>
      </c>
      <c r="BE166" s="110">
        <f t="shared" si="29"/>
        <v>0</v>
      </c>
      <c r="BF166" s="110">
        <f t="shared" si="30"/>
        <v>0</v>
      </c>
      <c r="BG166" s="110">
        <f t="shared" si="31"/>
        <v>0</v>
      </c>
      <c r="BH166" s="110">
        <f t="shared" si="32"/>
        <v>0</v>
      </c>
      <c r="BI166" s="110">
        <f t="shared" si="33"/>
        <v>0</v>
      </c>
      <c r="BJ166" s="15" t="s">
        <v>84</v>
      </c>
      <c r="BK166" s="170">
        <f t="shared" si="34"/>
        <v>0</v>
      </c>
      <c r="BL166" s="15" t="s">
        <v>148</v>
      </c>
      <c r="BM166" s="15" t="s">
        <v>286</v>
      </c>
    </row>
    <row r="167" spans="2:65" s="1" customFormat="1" ht="22.5" customHeight="1">
      <c r="B167" s="132"/>
      <c r="C167" s="162" t="s">
        <v>287</v>
      </c>
      <c r="D167" s="162" t="s">
        <v>144</v>
      </c>
      <c r="E167" s="163" t="s">
        <v>288</v>
      </c>
      <c r="F167" s="248" t="s">
        <v>289</v>
      </c>
      <c r="G167" s="249"/>
      <c r="H167" s="249"/>
      <c r="I167" s="249"/>
      <c r="J167" s="164" t="s">
        <v>208</v>
      </c>
      <c r="K167" s="165">
        <v>33</v>
      </c>
      <c r="L167" s="250">
        <v>0</v>
      </c>
      <c r="M167" s="249"/>
      <c r="N167" s="251">
        <f t="shared" si="25"/>
        <v>0</v>
      </c>
      <c r="O167" s="249"/>
      <c r="P167" s="249"/>
      <c r="Q167" s="249"/>
      <c r="R167" s="134"/>
      <c r="T167" s="167" t="s">
        <v>18</v>
      </c>
      <c r="U167" s="41" t="s">
        <v>42</v>
      </c>
      <c r="V167" s="33"/>
      <c r="W167" s="168">
        <f t="shared" si="26"/>
        <v>0</v>
      </c>
      <c r="X167" s="168">
        <v>0</v>
      </c>
      <c r="Y167" s="168">
        <f t="shared" si="27"/>
        <v>0</v>
      </c>
      <c r="Z167" s="168">
        <v>0</v>
      </c>
      <c r="AA167" s="169">
        <f t="shared" si="28"/>
        <v>0</v>
      </c>
      <c r="AR167" s="15" t="s">
        <v>148</v>
      </c>
      <c r="AT167" s="15" t="s">
        <v>144</v>
      </c>
      <c r="AU167" s="15" t="s">
        <v>149</v>
      </c>
      <c r="AY167" s="15" t="s">
        <v>143</v>
      </c>
      <c r="BE167" s="110">
        <f t="shared" si="29"/>
        <v>0</v>
      </c>
      <c r="BF167" s="110">
        <f t="shared" si="30"/>
        <v>0</v>
      </c>
      <c r="BG167" s="110">
        <f t="shared" si="31"/>
        <v>0</v>
      </c>
      <c r="BH167" s="110">
        <f t="shared" si="32"/>
        <v>0</v>
      </c>
      <c r="BI167" s="110">
        <f t="shared" si="33"/>
        <v>0</v>
      </c>
      <c r="BJ167" s="15" t="s">
        <v>84</v>
      </c>
      <c r="BK167" s="170">
        <f t="shared" si="34"/>
        <v>0</v>
      </c>
      <c r="BL167" s="15" t="s">
        <v>148</v>
      </c>
      <c r="BM167" s="15" t="s">
        <v>290</v>
      </c>
    </row>
    <row r="168" spans="2:65" s="1" customFormat="1" ht="31.5" customHeight="1">
      <c r="B168" s="132"/>
      <c r="C168" s="162" t="s">
        <v>291</v>
      </c>
      <c r="D168" s="162" t="s">
        <v>144</v>
      </c>
      <c r="E168" s="163" t="s">
        <v>292</v>
      </c>
      <c r="F168" s="248" t="s">
        <v>293</v>
      </c>
      <c r="G168" s="249"/>
      <c r="H168" s="249"/>
      <c r="I168" s="249"/>
      <c r="J168" s="164" t="s">
        <v>208</v>
      </c>
      <c r="K168" s="165">
        <v>19</v>
      </c>
      <c r="L168" s="250">
        <v>0</v>
      </c>
      <c r="M168" s="249"/>
      <c r="N168" s="251">
        <f t="shared" si="25"/>
        <v>0</v>
      </c>
      <c r="O168" s="249"/>
      <c r="P168" s="249"/>
      <c r="Q168" s="249"/>
      <c r="R168" s="134"/>
      <c r="T168" s="167" t="s">
        <v>18</v>
      </c>
      <c r="U168" s="41" t="s">
        <v>42</v>
      </c>
      <c r="V168" s="33"/>
      <c r="W168" s="168">
        <f t="shared" si="26"/>
        <v>0</v>
      </c>
      <c r="X168" s="168">
        <v>0</v>
      </c>
      <c r="Y168" s="168">
        <f t="shared" si="27"/>
        <v>0</v>
      </c>
      <c r="Z168" s="168">
        <v>0</v>
      </c>
      <c r="AA168" s="169">
        <f t="shared" si="28"/>
        <v>0</v>
      </c>
      <c r="AR168" s="15" t="s">
        <v>148</v>
      </c>
      <c r="AT168" s="15" t="s">
        <v>144</v>
      </c>
      <c r="AU168" s="15" t="s">
        <v>149</v>
      </c>
      <c r="AY168" s="15" t="s">
        <v>143</v>
      </c>
      <c r="BE168" s="110">
        <f t="shared" si="29"/>
        <v>0</v>
      </c>
      <c r="BF168" s="110">
        <f t="shared" si="30"/>
        <v>0</v>
      </c>
      <c r="BG168" s="110">
        <f t="shared" si="31"/>
        <v>0</v>
      </c>
      <c r="BH168" s="110">
        <f t="shared" si="32"/>
        <v>0</v>
      </c>
      <c r="BI168" s="110">
        <f t="shared" si="33"/>
        <v>0</v>
      </c>
      <c r="BJ168" s="15" t="s">
        <v>84</v>
      </c>
      <c r="BK168" s="170">
        <f t="shared" si="34"/>
        <v>0</v>
      </c>
      <c r="BL168" s="15" t="s">
        <v>148</v>
      </c>
      <c r="BM168" s="15" t="s">
        <v>294</v>
      </c>
    </row>
    <row r="169" spans="2:65" s="1" customFormat="1" ht="31.5" customHeight="1">
      <c r="B169" s="132"/>
      <c r="C169" s="162" t="s">
        <v>295</v>
      </c>
      <c r="D169" s="162" t="s">
        <v>144</v>
      </c>
      <c r="E169" s="163" t="s">
        <v>296</v>
      </c>
      <c r="F169" s="248" t="s">
        <v>297</v>
      </c>
      <c r="G169" s="249"/>
      <c r="H169" s="249"/>
      <c r="I169" s="249"/>
      <c r="J169" s="164" t="s">
        <v>208</v>
      </c>
      <c r="K169" s="165">
        <v>14</v>
      </c>
      <c r="L169" s="250">
        <v>0</v>
      </c>
      <c r="M169" s="249"/>
      <c r="N169" s="251">
        <f t="shared" si="25"/>
        <v>0</v>
      </c>
      <c r="O169" s="249"/>
      <c r="P169" s="249"/>
      <c r="Q169" s="249"/>
      <c r="R169" s="134"/>
      <c r="T169" s="167" t="s">
        <v>18</v>
      </c>
      <c r="U169" s="41" t="s">
        <v>42</v>
      </c>
      <c r="V169" s="33"/>
      <c r="W169" s="168">
        <f t="shared" si="26"/>
        <v>0</v>
      </c>
      <c r="X169" s="168">
        <v>0</v>
      </c>
      <c r="Y169" s="168">
        <f t="shared" si="27"/>
        <v>0</v>
      </c>
      <c r="Z169" s="168">
        <v>0</v>
      </c>
      <c r="AA169" s="169">
        <f t="shared" si="28"/>
        <v>0</v>
      </c>
      <c r="AR169" s="15" t="s">
        <v>148</v>
      </c>
      <c r="AT169" s="15" t="s">
        <v>144</v>
      </c>
      <c r="AU169" s="15" t="s">
        <v>149</v>
      </c>
      <c r="AY169" s="15" t="s">
        <v>143</v>
      </c>
      <c r="BE169" s="110">
        <f t="shared" si="29"/>
        <v>0</v>
      </c>
      <c r="BF169" s="110">
        <f t="shared" si="30"/>
        <v>0</v>
      </c>
      <c r="BG169" s="110">
        <f t="shared" si="31"/>
        <v>0</v>
      </c>
      <c r="BH169" s="110">
        <f t="shared" si="32"/>
        <v>0</v>
      </c>
      <c r="BI169" s="110">
        <f t="shared" si="33"/>
        <v>0</v>
      </c>
      <c r="BJ169" s="15" t="s">
        <v>84</v>
      </c>
      <c r="BK169" s="170">
        <f t="shared" si="34"/>
        <v>0</v>
      </c>
      <c r="BL169" s="15" t="s">
        <v>148</v>
      </c>
      <c r="BM169" s="15" t="s">
        <v>298</v>
      </c>
    </row>
    <row r="170" spans="2:65" s="1" customFormat="1" ht="31.5" customHeight="1">
      <c r="B170" s="132"/>
      <c r="C170" s="162" t="s">
        <v>299</v>
      </c>
      <c r="D170" s="162" t="s">
        <v>144</v>
      </c>
      <c r="E170" s="163" t="s">
        <v>300</v>
      </c>
      <c r="F170" s="248" t="s">
        <v>301</v>
      </c>
      <c r="G170" s="249"/>
      <c r="H170" s="249"/>
      <c r="I170" s="249"/>
      <c r="J170" s="164" t="s">
        <v>208</v>
      </c>
      <c r="K170" s="165">
        <v>3</v>
      </c>
      <c r="L170" s="250">
        <v>0</v>
      </c>
      <c r="M170" s="249"/>
      <c r="N170" s="251">
        <f t="shared" si="25"/>
        <v>0</v>
      </c>
      <c r="O170" s="249"/>
      <c r="P170" s="249"/>
      <c r="Q170" s="249"/>
      <c r="R170" s="134"/>
      <c r="T170" s="167" t="s">
        <v>18</v>
      </c>
      <c r="U170" s="41" t="s">
        <v>42</v>
      </c>
      <c r="V170" s="33"/>
      <c r="W170" s="168">
        <f t="shared" si="26"/>
        <v>0</v>
      </c>
      <c r="X170" s="168">
        <v>0</v>
      </c>
      <c r="Y170" s="168">
        <f t="shared" si="27"/>
        <v>0</v>
      </c>
      <c r="Z170" s="168">
        <v>0</v>
      </c>
      <c r="AA170" s="169">
        <f t="shared" si="28"/>
        <v>0</v>
      </c>
      <c r="AR170" s="15" t="s">
        <v>148</v>
      </c>
      <c r="AT170" s="15" t="s">
        <v>144</v>
      </c>
      <c r="AU170" s="15" t="s">
        <v>149</v>
      </c>
      <c r="AY170" s="15" t="s">
        <v>143</v>
      </c>
      <c r="BE170" s="110">
        <f t="shared" si="29"/>
        <v>0</v>
      </c>
      <c r="BF170" s="110">
        <f t="shared" si="30"/>
        <v>0</v>
      </c>
      <c r="BG170" s="110">
        <f t="shared" si="31"/>
        <v>0</v>
      </c>
      <c r="BH170" s="110">
        <f t="shared" si="32"/>
        <v>0</v>
      </c>
      <c r="BI170" s="110">
        <f t="shared" si="33"/>
        <v>0</v>
      </c>
      <c r="BJ170" s="15" t="s">
        <v>84</v>
      </c>
      <c r="BK170" s="170">
        <f t="shared" si="34"/>
        <v>0</v>
      </c>
      <c r="BL170" s="15" t="s">
        <v>148</v>
      </c>
      <c r="BM170" s="15" t="s">
        <v>302</v>
      </c>
    </row>
    <row r="171" spans="2:65" s="1" customFormat="1" ht="22.5" customHeight="1">
      <c r="B171" s="132"/>
      <c r="C171" s="171" t="s">
        <v>303</v>
      </c>
      <c r="D171" s="171" t="s">
        <v>151</v>
      </c>
      <c r="E171" s="172" t="s">
        <v>304</v>
      </c>
      <c r="F171" s="252" t="s">
        <v>305</v>
      </c>
      <c r="G171" s="253"/>
      <c r="H171" s="253"/>
      <c r="I171" s="253"/>
      <c r="J171" s="173" t="s">
        <v>208</v>
      </c>
      <c r="K171" s="174">
        <v>3</v>
      </c>
      <c r="L171" s="254">
        <v>0</v>
      </c>
      <c r="M171" s="253"/>
      <c r="N171" s="255">
        <f t="shared" si="25"/>
        <v>0</v>
      </c>
      <c r="O171" s="249"/>
      <c r="P171" s="249"/>
      <c r="Q171" s="249"/>
      <c r="R171" s="134"/>
      <c r="T171" s="167" t="s">
        <v>18</v>
      </c>
      <c r="U171" s="41" t="s">
        <v>42</v>
      </c>
      <c r="V171" s="33"/>
      <c r="W171" s="168">
        <f t="shared" si="26"/>
        <v>0</v>
      </c>
      <c r="X171" s="168">
        <v>0</v>
      </c>
      <c r="Y171" s="168">
        <f t="shared" si="27"/>
        <v>0</v>
      </c>
      <c r="Z171" s="168">
        <v>0</v>
      </c>
      <c r="AA171" s="169">
        <f t="shared" si="28"/>
        <v>0</v>
      </c>
      <c r="AR171" s="15" t="s">
        <v>154</v>
      </c>
      <c r="AT171" s="15" t="s">
        <v>151</v>
      </c>
      <c r="AU171" s="15" t="s">
        <v>149</v>
      </c>
      <c r="AY171" s="15" t="s">
        <v>143</v>
      </c>
      <c r="BE171" s="110">
        <f t="shared" si="29"/>
        <v>0</v>
      </c>
      <c r="BF171" s="110">
        <f t="shared" si="30"/>
        <v>0</v>
      </c>
      <c r="BG171" s="110">
        <f t="shared" si="31"/>
        <v>0</v>
      </c>
      <c r="BH171" s="110">
        <f t="shared" si="32"/>
        <v>0</v>
      </c>
      <c r="BI171" s="110">
        <f t="shared" si="33"/>
        <v>0</v>
      </c>
      <c r="BJ171" s="15" t="s">
        <v>84</v>
      </c>
      <c r="BK171" s="170">
        <f t="shared" si="34"/>
        <v>0</v>
      </c>
      <c r="BL171" s="15" t="s">
        <v>148</v>
      </c>
      <c r="BM171" s="15" t="s">
        <v>306</v>
      </c>
    </row>
    <row r="172" spans="2:65" s="1" customFormat="1" ht="31.5" customHeight="1">
      <c r="B172" s="132"/>
      <c r="C172" s="162" t="s">
        <v>307</v>
      </c>
      <c r="D172" s="162" t="s">
        <v>144</v>
      </c>
      <c r="E172" s="163" t="s">
        <v>308</v>
      </c>
      <c r="F172" s="248" t="s">
        <v>309</v>
      </c>
      <c r="G172" s="249"/>
      <c r="H172" s="249"/>
      <c r="I172" s="249"/>
      <c r="J172" s="164" t="s">
        <v>208</v>
      </c>
      <c r="K172" s="165">
        <v>16</v>
      </c>
      <c r="L172" s="250">
        <v>0</v>
      </c>
      <c r="M172" s="249"/>
      <c r="N172" s="251">
        <f t="shared" si="25"/>
        <v>0</v>
      </c>
      <c r="O172" s="249"/>
      <c r="P172" s="249"/>
      <c r="Q172" s="249"/>
      <c r="R172" s="134"/>
      <c r="T172" s="167" t="s">
        <v>18</v>
      </c>
      <c r="U172" s="41" t="s">
        <v>42</v>
      </c>
      <c r="V172" s="33"/>
      <c r="W172" s="168">
        <f t="shared" si="26"/>
        <v>0</v>
      </c>
      <c r="X172" s="168">
        <v>0</v>
      </c>
      <c r="Y172" s="168">
        <f t="shared" si="27"/>
        <v>0</v>
      </c>
      <c r="Z172" s="168">
        <v>0</v>
      </c>
      <c r="AA172" s="169">
        <f t="shared" si="28"/>
        <v>0</v>
      </c>
      <c r="AR172" s="15" t="s">
        <v>148</v>
      </c>
      <c r="AT172" s="15" t="s">
        <v>144</v>
      </c>
      <c r="AU172" s="15" t="s">
        <v>149</v>
      </c>
      <c r="AY172" s="15" t="s">
        <v>143</v>
      </c>
      <c r="BE172" s="110">
        <f t="shared" si="29"/>
        <v>0</v>
      </c>
      <c r="BF172" s="110">
        <f t="shared" si="30"/>
        <v>0</v>
      </c>
      <c r="BG172" s="110">
        <f t="shared" si="31"/>
        <v>0</v>
      </c>
      <c r="BH172" s="110">
        <f t="shared" si="32"/>
        <v>0</v>
      </c>
      <c r="BI172" s="110">
        <f t="shared" si="33"/>
        <v>0</v>
      </c>
      <c r="BJ172" s="15" t="s">
        <v>84</v>
      </c>
      <c r="BK172" s="170">
        <f t="shared" si="34"/>
        <v>0</v>
      </c>
      <c r="BL172" s="15" t="s">
        <v>148</v>
      </c>
      <c r="BM172" s="15" t="s">
        <v>310</v>
      </c>
    </row>
    <row r="173" spans="2:65" s="1" customFormat="1" ht="22.5" customHeight="1">
      <c r="B173" s="132"/>
      <c r="C173" s="171" t="s">
        <v>311</v>
      </c>
      <c r="D173" s="171" t="s">
        <v>151</v>
      </c>
      <c r="E173" s="172" t="s">
        <v>312</v>
      </c>
      <c r="F173" s="252" t="s">
        <v>313</v>
      </c>
      <c r="G173" s="253"/>
      <c r="H173" s="253"/>
      <c r="I173" s="253"/>
      <c r="J173" s="173" t="s">
        <v>208</v>
      </c>
      <c r="K173" s="174">
        <v>3</v>
      </c>
      <c r="L173" s="254">
        <v>0</v>
      </c>
      <c r="M173" s="253"/>
      <c r="N173" s="255">
        <f t="shared" si="25"/>
        <v>0</v>
      </c>
      <c r="O173" s="249"/>
      <c r="P173" s="249"/>
      <c r="Q173" s="249"/>
      <c r="R173" s="134"/>
      <c r="T173" s="167" t="s">
        <v>18</v>
      </c>
      <c r="U173" s="41" t="s">
        <v>42</v>
      </c>
      <c r="V173" s="33"/>
      <c r="W173" s="168">
        <f t="shared" si="26"/>
        <v>0</v>
      </c>
      <c r="X173" s="168">
        <v>0</v>
      </c>
      <c r="Y173" s="168">
        <f t="shared" si="27"/>
        <v>0</v>
      </c>
      <c r="Z173" s="168">
        <v>0</v>
      </c>
      <c r="AA173" s="169">
        <f t="shared" si="28"/>
        <v>0</v>
      </c>
      <c r="AR173" s="15" t="s">
        <v>154</v>
      </c>
      <c r="AT173" s="15" t="s">
        <v>151</v>
      </c>
      <c r="AU173" s="15" t="s">
        <v>149</v>
      </c>
      <c r="AY173" s="15" t="s">
        <v>143</v>
      </c>
      <c r="BE173" s="110">
        <f t="shared" si="29"/>
        <v>0</v>
      </c>
      <c r="BF173" s="110">
        <f t="shared" si="30"/>
        <v>0</v>
      </c>
      <c r="BG173" s="110">
        <f t="shared" si="31"/>
        <v>0</v>
      </c>
      <c r="BH173" s="110">
        <f t="shared" si="32"/>
        <v>0</v>
      </c>
      <c r="BI173" s="110">
        <f t="shared" si="33"/>
        <v>0</v>
      </c>
      <c r="BJ173" s="15" t="s">
        <v>84</v>
      </c>
      <c r="BK173" s="170">
        <f t="shared" si="34"/>
        <v>0</v>
      </c>
      <c r="BL173" s="15" t="s">
        <v>148</v>
      </c>
      <c r="BM173" s="15" t="s">
        <v>314</v>
      </c>
    </row>
    <row r="174" spans="2:65" s="1" customFormat="1" ht="22.5" customHeight="1">
      <c r="B174" s="132"/>
      <c r="C174" s="171" t="s">
        <v>315</v>
      </c>
      <c r="D174" s="171" t="s">
        <v>151</v>
      </c>
      <c r="E174" s="172" t="s">
        <v>316</v>
      </c>
      <c r="F174" s="252" t="s">
        <v>317</v>
      </c>
      <c r="G174" s="253"/>
      <c r="H174" s="253"/>
      <c r="I174" s="253"/>
      <c r="J174" s="173" t="s">
        <v>208</v>
      </c>
      <c r="K174" s="174">
        <v>1</v>
      </c>
      <c r="L174" s="254">
        <v>0</v>
      </c>
      <c r="M174" s="253"/>
      <c r="N174" s="255">
        <f t="shared" si="25"/>
        <v>0</v>
      </c>
      <c r="O174" s="249"/>
      <c r="P174" s="249"/>
      <c r="Q174" s="249"/>
      <c r="R174" s="134"/>
      <c r="T174" s="167" t="s">
        <v>18</v>
      </c>
      <c r="U174" s="41" t="s">
        <v>42</v>
      </c>
      <c r="V174" s="33"/>
      <c r="W174" s="168">
        <f t="shared" si="26"/>
        <v>0</v>
      </c>
      <c r="X174" s="168">
        <v>0</v>
      </c>
      <c r="Y174" s="168">
        <f t="shared" si="27"/>
        <v>0</v>
      </c>
      <c r="Z174" s="168">
        <v>0</v>
      </c>
      <c r="AA174" s="169">
        <f t="shared" si="28"/>
        <v>0</v>
      </c>
      <c r="AR174" s="15" t="s">
        <v>154</v>
      </c>
      <c r="AT174" s="15" t="s">
        <v>151</v>
      </c>
      <c r="AU174" s="15" t="s">
        <v>149</v>
      </c>
      <c r="AY174" s="15" t="s">
        <v>143</v>
      </c>
      <c r="BE174" s="110">
        <f t="shared" si="29"/>
        <v>0</v>
      </c>
      <c r="BF174" s="110">
        <f t="shared" si="30"/>
        <v>0</v>
      </c>
      <c r="BG174" s="110">
        <f t="shared" si="31"/>
        <v>0</v>
      </c>
      <c r="BH174" s="110">
        <f t="shared" si="32"/>
        <v>0</v>
      </c>
      <c r="BI174" s="110">
        <f t="shared" si="33"/>
        <v>0</v>
      </c>
      <c r="BJ174" s="15" t="s">
        <v>84</v>
      </c>
      <c r="BK174" s="170">
        <f t="shared" si="34"/>
        <v>0</v>
      </c>
      <c r="BL174" s="15" t="s">
        <v>148</v>
      </c>
      <c r="BM174" s="15" t="s">
        <v>318</v>
      </c>
    </row>
    <row r="175" spans="2:65" s="1" customFormat="1" ht="22.5" customHeight="1">
      <c r="B175" s="132"/>
      <c r="C175" s="171" t="s">
        <v>319</v>
      </c>
      <c r="D175" s="171" t="s">
        <v>151</v>
      </c>
      <c r="E175" s="172" t="s">
        <v>320</v>
      </c>
      <c r="F175" s="252" t="s">
        <v>321</v>
      </c>
      <c r="G175" s="253"/>
      <c r="H175" s="253"/>
      <c r="I175" s="253"/>
      <c r="J175" s="173" t="s">
        <v>208</v>
      </c>
      <c r="K175" s="174">
        <v>1</v>
      </c>
      <c r="L175" s="254">
        <v>0</v>
      </c>
      <c r="M175" s="253"/>
      <c r="N175" s="255">
        <f t="shared" si="25"/>
        <v>0</v>
      </c>
      <c r="O175" s="249"/>
      <c r="P175" s="249"/>
      <c r="Q175" s="249"/>
      <c r="R175" s="134"/>
      <c r="T175" s="167" t="s">
        <v>18</v>
      </c>
      <c r="U175" s="41" t="s">
        <v>42</v>
      </c>
      <c r="V175" s="33"/>
      <c r="W175" s="168">
        <f t="shared" si="26"/>
        <v>0</v>
      </c>
      <c r="X175" s="168">
        <v>0</v>
      </c>
      <c r="Y175" s="168">
        <f t="shared" si="27"/>
        <v>0</v>
      </c>
      <c r="Z175" s="168">
        <v>0</v>
      </c>
      <c r="AA175" s="169">
        <f t="shared" si="28"/>
        <v>0</v>
      </c>
      <c r="AR175" s="15" t="s">
        <v>154</v>
      </c>
      <c r="AT175" s="15" t="s">
        <v>151</v>
      </c>
      <c r="AU175" s="15" t="s">
        <v>149</v>
      </c>
      <c r="AY175" s="15" t="s">
        <v>143</v>
      </c>
      <c r="BE175" s="110">
        <f t="shared" si="29"/>
        <v>0</v>
      </c>
      <c r="BF175" s="110">
        <f t="shared" si="30"/>
        <v>0</v>
      </c>
      <c r="BG175" s="110">
        <f t="shared" si="31"/>
        <v>0</v>
      </c>
      <c r="BH175" s="110">
        <f t="shared" si="32"/>
        <v>0</v>
      </c>
      <c r="BI175" s="110">
        <f t="shared" si="33"/>
        <v>0</v>
      </c>
      <c r="BJ175" s="15" t="s">
        <v>84</v>
      </c>
      <c r="BK175" s="170">
        <f t="shared" si="34"/>
        <v>0</v>
      </c>
      <c r="BL175" s="15" t="s">
        <v>148</v>
      </c>
      <c r="BM175" s="15" t="s">
        <v>322</v>
      </c>
    </row>
    <row r="176" spans="2:65" s="1" customFormat="1" ht="22.5" customHeight="1">
      <c r="B176" s="132"/>
      <c r="C176" s="171" t="s">
        <v>323</v>
      </c>
      <c r="D176" s="171" t="s">
        <v>151</v>
      </c>
      <c r="E176" s="172" t="s">
        <v>324</v>
      </c>
      <c r="F176" s="252" t="s">
        <v>325</v>
      </c>
      <c r="G176" s="253"/>
      <c r="H176" s="253"/>
      <c r="I176" s="253"/>
      <c r="J176" s="173" t="s">
        <v>208</v>
      </c>
      <c r="K176" s="174">
        <v>5</v>
      </c>
      <c r="L176" s="254">
        <v>0</v>
      </c>
      <c r="M176" s="253"/>
      <c r="N176" s="255">
        <f t="shared" si="25"/>
        <v>0</v>
      </c>
      <c r="O176" s="249"/>
      <c r="P176" s="249"/>
      <c r="Q176" s="249"/>
      <c r="R176" s="134"/>
      <c r="T176" s="167" t="s">
        <v>18</v>
      </c>
      <c r="U176" s="41" t="s">
        <v>42</v>
      </c>
      <c r="V176" s="33"/>
      <c r="W176" s="168">
        <f t="shared" si="26"/>
        <v>0</v>
      </c>
      <c r="X176" s="168">
        <v>0</v>
      </c>
      <c r="Y176" s="168">
        <f t="shared" si="27"/>
        <v>0</v>
      </c>
      <c r="Z176" s="168">
        <v>0</v>
      </c>
      <c r="AA176" s="169">
        <f t="shared" si="28"/>
        <v>0</v>
      </c>
      <c r="AR176" s="15" t="s">
        <v>154</v>
      </c>
      <c r="AT176" s="15" t="s">
        <v>151</v>
      </c>
      <c r="AU176" s="15" t="s">
        <v>149</v>
      </c>
      <c r="AY176" s="15" t="s">
        <v>143</v>
      </c>
      <c r="BE176" s="110">
        <f t="shared" si="29"/>
        <v>0</v>
      </c>
      <c r="BF176" s="110">
        <f t="shared" si="30"/>
        <v>0</v>
      </c>
      <c r="BG176" s="110">
        <f t="shared" si="31"/>
        <v>0</v>
      </c>
      <c r="BH176" s="110">
        <f t="shared" si="32"/>
        <v>0</v>
      </c>
      <c r="BI176" s="110">
        <f t="shared" si="33"/>
        <v>0</v>
      </c>
      <c r="BJ176" s="15" t="s">
        <v>84</v>
      </c>
      <c r="BK176" s="170">
        <f t="shared" si="34"/>
        <v>0</v>
      </c>
      <c r="BL176" s="15" t="s">
        <v>148</v>
      </c>
      <c r="BM176" s="15" t="s">
        <v>326</v>
      </c>
    </row>
    <row r="177" spans="2:65" s="1" customFormat="1" ht="22.5" customHeight="1">
      <c r="B177" s="132"/>
      <c r="C177" s="171" t="s">
        <v>327</v>
      </c>
      <c r="D177" s="171" t="s">
        <v>151</v>
      </c>
      <c r="E177" s="172" t="s">
        <v>328</v>
      </c>
      <c r="F177" s="252" t="s">
        <v>329</v>
      </c>
      <c r="G177" s="253"/>
      <c r="H177" s="253"/>
      <c r="I177" s="253"/>
      <c r="J177" s="173" t="s">
        <v>208</v>
      </c>
      <c r="K177" s="174">
        <v>6</v>
      </c>
      <c r="L177" s="254">
        <v>0</v>
      </c>
      <c r="M177" s="253"/>
      <c r="N177" s="255">
        <f t="shared" si="25"/>
        <v>0</v>
      </c>
      <c r="O177" s="249"/>
      <c r="P177" s="249"/>
      <c r="Q177" s="249"/>
      <c r="R177" s="134"/>
      <c r="T177" s="167" t="s">
        <v>18</v>
      </c>
      <c r="U177" s="41" t="s">
        <v>42</v>
      </c>
      <c r="V177" s="33"/>
      <c r="W177" s="168">
        <f t="shared" si="26"/>
        <v>0</v>
      </c>
      <c r="X177" s="168">
        <v>0</v>
      </c>
      <c r="Y177" s="168">
        <f t="shared" si="27"/>
        <v>0</v>
      </c>
      <c r="Z177" s="168">
        <v>0</v>
      </c>
      <c r="AA177" s="169">
        <f t="shared" si="28"/>
        <v>0</v>
      </c>
      <c r="AR177" s="15" t="s">
        <v>154</v>
      </c>
      <c r="AT177" s="15" t="s">
        <v>151</v>
      </c>
      <c r="AU177" s="15" t="s">
        <v>149</v>
      </c>
      <c r="AY177" s="15" t="s">
        <v>143</v>
      </c>
      <c r="BE177" s="110">
        <f t="shared" si="29"/>
        <v>0</v>
      </c>
      <c r="BF177" s="110">
        <f t="shared" si="30"/>
        <v>0</v>
      </c>
      <c r="BG177" s="110">
        <f t="shared" si="31"/>
        <v>0</v>
      </c>
      <c r="BH177" s="110">
        <f t="shared" si="32"/>
        <v>0</v>
      </c>
      <c r="BI177" s="110">
        <f t="shared" si="33"/>
        <v>0</v>
      </c>
      <c r="BJ177" s="15" t="s">
        <v>84</v>
      </c>
      <c r="BK177" s="170">
        <f t="shared" si="34"/>
        <v>0</v>
      </c>
      <c r="BL177" s="15" t="s">
        <v>148</v>
      </c>
      <c r="BM177" s="15" t="s">
        <v>330</v>
      </c>
    </row>
    <row r="178" spans="2:65" s="1" customFormat="1" ht="31.5" customHeight="1">
      <c r="B178" s="132"/>
      <c r="C178" s="162" t="s">
        <v>331</v>
      </c>
      <c r="D178" s="162" t="s">
        <v>144</v>
      </c>
      <c r="E178" s="163" t="s">
        <v>332</v>
      </c>
      <c r="F178" s="248" t="s">
        <v>333</v>
      </c>
      <c r="G178" s="249"/>
      <c r="H178" s="249"/>
      <c r="I178" s="249"/>
      <c r="J178" s="164" t="s">
        <v>208</v>
      </c>
      <c r="K178" s="165">
        <v>14</v>
      </c>
      <c r="L178" s="250">
        <v>0</v>
      </c>
      <c r="M178" s="249"/>
      <c r="N178" s="251">
        <f t="shared" si="25"/>
        <v>0</v>
      </c>
      <c r="O178" s="249"/>
      <c r="P178" s="249"/>
      <c r="Q178" s="249"/>
      <c r="R178" s="134"/>
      <c r="T178" s="167" t="s">
        <v>18</v>
      </c>
      <c r="U178" s="41" t="s">
        <v>42</v>
      </c>
      <c r="V178" s="33"/>
      <c r="W178" s="168">
        <f t="shared" si="26"/>
        <v>0</v>
      </c>
      <c r="X178" s="168">
        <v>0</v>
      </c>
      <c r="Y178" s="168">
        <f t="shared" si="27"/>
        <v>0</v>
      </c>
      <c r="Z178" s="168">
        <v>0</v>
      </c>
      <c r="AA178" s="169">
        <f t="shared" si="28"/>
        <v>0</v>
      </c>
      <c r="AR178" s="15" t="s">
        <v>148</v>
      </c>
      <c r="AT178" s="15" t="s">
        <v>144</v>
      </c>
      <c r="AU178" s="15" t="s">
        <v>149</v>
      </c>
      <c r="AY178" s="15" t="s">
        <v>143</v>
      </c>
      <c r="BE178" s="110">
        <f t="shared" si="29"/>
        <v>0</v>
      </c>
      <c r="BF178" s="110">
        <f t="shared" si="30"/>
        <v>0</v>
      </c>
      <c r="BG178" s="110">
        <f t="shared" si="31"/>
        <v>0</v>
      </c>
      <c r="BH178" s="110">
        <f t="shared" si="32"/>
        <v>0</v>
      </c>
      <c r="BI178" s="110">
        <f t="shared" si="33"/>
        <v>0</v>
      </c>
      <c r="BJ178" s="15" t="s">
        <v>84</v>
      </c>
      <c r="BK178" s="170">
        <f t="shared" si="34"/>
        <v>0</v>
      </c>
      <c r="BL178" s="15" t="s">
        <v>148</v>
      </c>
      <c r="BM178" s="15" t="s">
        <v>334</v>
      </c>
    </row>
    <row r="179" spans="2:65" s="1" customFormat="1" ht="22.5" customHeight="1">
      <c r="B179" s="132"/>
      <c r="C179" s="171" t="s">
        <v>335</v>
      </c>
      <c r="D179" s="171" t="s">
        <v>151</v>
      </c>
      <c r="E179" s="172" t="s">
        <v>336</v>
      </c>
      <c r="F179" s="252" t="s">
        <v>337</v>
      </c>
      <c r="G179" s="253"/>
      <c r="H179" s="253"/>
      <c r="I179" s="253"/>
      <c r="J179" s="173" t="s">
        <v>208</v>
      </c>
      <c r="K179" s="174">
        <v>4</v>
      </c>
      <c r="L179" s="254">
        <v>0</v>
      </c>
      <c r="M179" s="253"/>
      <c r="N179" s="255">
        <f t="shared" si="25"/>
        <v>0</v>
      </c>
      <c r="O179" s="249"/>
      <c r="P179" s="249"/>
      <c r="Q179" s="249"/>
      <c r="R179" s="134"/>
      <c r="T179" s="167" t="s">
        <v>18</v>
      </c>
      <c r="U179" s="41" t="s">
        <v>42</v>
      </c>
      <c r="V179" s="33"/>
      <c r="W179" s="168">
        <f t="shared" si="26"/>
        <v>0</v>
      </c>
      <c r="X179" s="168">
        <v>0</v>
      </c>
      <c r="Y179" s="168">
        <f t="shared" si="27"/>
        <v>0</v>
      </c>
      <c r="Z179" s="168">
        <v>0</v>
      </c>
      <c r="AA179" s="169">
        <f t="shared" si="28"/>
        <v>0</v>
      </c>
      <c r="AR179" s="15" t="s">
        <v>154</v>
      </c>
      <c r="AT179" s="15" t="s">
        <v>151</v>
      </c>
      <c r="AU179" s="15" t="s">
        <v>149</v>
      </c>
      <c r="AY179" s="15" t="s">
        <v>143</v>
      </c>
      <c r="BE179" s="110">
        <f t="shared" si="29"/>
        <v>0</v>
      </c>
      <c r="BF179" s="110">
        <f t="shared" si="30"/>
        <v>0</v>
      </c>
      <c r="BG179" s="110">
        <f t="shared" si="31"/>
        <v>0</v>
      </c>
      <c r="BH179" s="110">
        <f t="shared" si="32"/>
        <v>0</v>
      </c>
      <c r="BI179" s="110">
        <f t="shared" si="33"/>
        <v>0</v>
      </c>
      <c r="BJ179" s="15" t="s">
        <v>84</v>
      </c>
      <c r="BK179" s="170">
        <f t="shared" si="34"/>
        <v>0</v>
      </c>
      <c r="BL179" s="15" t="s">
        <v>148</v>
      </c>
      <c r="BM179" s="15" t="s">
        <v>338</v>
      </c>
    </row>
    <row r="180" spans="2:65" s="1" customFormat="1" ht="22.5" customHeight="1">
      <c r="B180" s="132"/>
      <c r="C180" s="171" t="s">
        <v>339</v>
      </c>
      <c r="D180" s="171" t="s">
        <v>151</v>
      </c>
      <c r="E180" s="172" t="s">
        <v>340</v>
      </c>
      <c r="F180" s="252" t="s">
        <v>341</v>
      </c>
      <c r="G180" s="253"/>
      <c r="H180" s="253"/>
      <c r="I180" s="253"/>
      <c r="J180" s="173" t="s">
        <v>208</v>
      </c>
      <c r="K180" s="174">
        <v>1</v>
      </c>
      <c r="L180" s="254">
        <v>0</v>
      </c>
      <c r="M180" s="253"/>
      <c r="N180" s="255">
        <f t="shared" si="25"/>
        <v>0</v>
      </c>
      <c r="O180" s="249"/>
      <c r="P180" s="249"/>
      <c r="Q180" s="249"/>
      <c r="R180" s="134"/>
      <c r="T180" s="167" t="s">
        <v>18</v>
      </c>
      <c r="U180" s="41" t="s">
        <v>42</v>
      </c>
      <c r="V180" s="33"/>
      <c r="W180" s="168">
        <f t="shared" si="26"/>
        <v>0</v>
      </c>
      <c r="X180" s="168">
        <v>0</v>
      </c>
      <c r="Y180" s="168">
        <f t="shared" si="27"/>
        <v>0</v>
      </c>
      <c r="Z180" s="168">
        <v>0</v>
      </c>
      <c r="AA180" s="169">
        <f t="shared" si="28"/>
        <v>0</v>
      </c>
      <c r="AR180" s="15" t="s">
        <v>154</v>
      </c>
      <c r="AT180" s="15" t="s">
        <v>151</v>
      </c>
      <c r="AU180" s="15" t="s">
        <v>149</v>
      </c>
      <c r="AY180" s="15" t="s">
        <v>143</v>
      </c>
      <c r="BE180" s="110">
        <f t="shared" si="29"/>
        <v>0</v>
      </c>
      <c r="BF180" s="110">
        <f t="shared" si="30"/>
        <v>0</v>
      </c>
      <c r="BG180" s="110">
        <f t="shared" si="31"/>
        <v>0</v>
      </c>
      <c r="BH180" s="110">
        <f t="shared" si="32"/>
        <v>0</v>
      </c>
      <c r="BI180" s="110">
        <f t="shared" si="33"/>
        <v>0</v>
      </c>
      <c r="BJ180" s="15" t="s">
        <v>84</v>
      </c>
      <c r="BK180" s="170">
        <f t="shared" si="34"/>
        <v>0</v>
      </c>
      <c r="BL180" s="15" t="s">
        <v>148</v>
      </c>
      <c r="BM180" s="15" t="s">
        <v>342</v>
      </c>
    </row>
    <row r="181" spans="2:65" s="1" customFormat="1" ht="22.5" customHeight="1">
      <c r="B181" s="132"/>
      <c r="C181" s="171" t="s">
        <v>343</v>
      </c>
      <c r="D181" s="171" t="s">
        <v>151</v>
      </c>
      <c r="E181" s="172" t="s">
        <v>344</v>
      </c>
      <c r="F181" s="252" t="s">
        <v>345</v>
      </c>
      <c r="G181" s="253"/>
      <c r="H181" s="253"/>
      <c r="I181" s="253"/>
      <c r="J181" s="173" t="s">
        <v>208</v>
      </c>
      <c r="K181" s="174">
        <v>4</v>
      </c>
      <c r="L181" s="254">
        <v>0</v>
      </c>
      <c r="M181" s="253"/>
      <c r="N181" s="255">
        <f t="shared" si="25"/>
        <v>0</v>
      </c>
      <c r="O181" s="249"/>
      <c r="P181" s="249"/>
      <c r="Q181" s="249"/>
      <c r="R181" s="134"/>
      <c r="T181" s="167" t="s">
        <v>18</v>
      </c>
      <c r="U181" s="41" t="s">
        <v>42</v>
      </c>
      <c r="V181" s="33"/>
      <c r="W181" s="168">
        <f t="shared" si="26"/>
        <v>0</v>
      </c>
      <c r="X181" s="168">
        <v>0</v>
      </c>
      <c r="Y181" s="168">
        <f t="shared" si="27"/>
        <v>0</v>
      </c>
      <c r="Z181" s="168">
        <v>0</v>
      </c>
      <c r="AA181" s="169">
        <f t="shared" si="28"/>
        <v>0</v>
      </c>
      <c r="AR181" s="15" t="s">
        <v>154</v>
      </c>
      <c r="AT181" s="15" t="s">
        <v>151</v>
      </c>
      <c r="AU181" s="15" t="s">
        <v>149</v>
      </c>
      <c r="AY181" s="15" t="s">
        <v>143</v>
      </c>
      <c r="BE181" s="110">
        <f t="shared" si="29"/>
        <v>0</v>
      </c>
      <c r="BF181" s="110">
        <f t="shared" si="30"/>
        <v>0</v>
      </c>
      <c r="BG181" s="110">
        <f t="shared" si="31"/>
        <v>0</v>
      </c>
      <c r="BH181" s="110">
        <f t="shared" si="32"/>
        <v>0</v>
      </c>
      <c r="BI181" s="110">
        <f t="shared" si="33"/>
        <v>0</v>
      </c>
      <c r="BJ181" s="15" t="s">
        <v>84</v>
      </c>
      <c r="BK181" s="170">
        <f t="shared" si="34"/>
        <v>0</v>
      </c>
      <c r="BL181" s="15" t="s">
        <v>148</v>
      </c>
      <c r="BM181" s="15" t="s">
        <v>346</v>
      </c>
    </row>
    <row r="182" spans="2:65" s="1" customFormat="1" ht="22.5" customHeight="1">
      <c r="B182" s="132"/>
      <c r="C182" s="171" t="s">
        <v>347</v>
      </c>
      <c r="D182" s="171" t="s">
        <v>151</v>
      </c>
      <c r="E182" s="172" t="s">
        <v>348</v>
      </c>
      <c r="F182" s="252" t="s">
        <v>349</v>
      </c>
      <c r="G182" s="253"/>
      <c r="H182" s="253"/>
      <c r="I182" s="253"/>
      <c r="J182" s="173" t="s">
        <v>208</v>
      </c>
      <c r="K182" s="174">
        <v>5</v>
      </c>
      <c r="L182" s="254">
        <v>0</v>
      </c>
      <c r="M182" s="253"/>
      <c r="N182" s="255">
        <f t="shared" si="25"/>
        <v>0</v>
      </c>
      <c r="O182" s="249"/>
      <c r="P182" s="249"/>
      <c r="Q182" s="249"/>
      <c r="R182" s="134"/>
      <c r="T182" s="167" t="s">
        <v>18</v>
      </c>
      <c r="U182" s="41" t="s">
        <v>42</v>
      </c>
      <c r="V182" s="33"/>
      <c r="W182" s="168">
        <f t="shared" si="26"/>
        <v>0</v>
      </c>
      <c r="X182" s="168">
        <v>0</v>
      </c>
      <c r="Y182" s="168">
        <f t="shared" si="27"/>
        <v>0</v>
      </c>
      <c r="Z182" s="168">
        <v>0</v>
      </c>
      <c r="AA182" s="169">
        <f t="shared" si="28"/>
        <v>0</v>
      </c>
      <c r="AR182" s="15" t="s">
        <v>154</v>
      </c>
      <c r="AT182" s="15" t="s">
        <v>151</v>
      </c>
      <c r="AU182" s="15" t="s">
        <v>149</v>
      </c>
      <c r="AY182" s="15" t="s">
        <v>143</v>
      </c>
      <c r="BE182" s="110">
        <f t="shared" si="29"/>
        <v>0</v>
      </c>
      <c r="BF182" s="110">
        <f t="shared" si="30"/>
        <v>0</v>
      </c>
      <c r="BG182" s="110">
        <f t="shared" si="31"/>
        <v>0</v>
      </c>
      <c r="BH182" s="110">
        <f t="shared" si="32"/>
        <v>0</v>
      </c>
      <c r="BI182" s="110">
        <f t="shared" si="33"/>
        <v>0</v>
      </c>
      <c r="BJ182" s="15" t="s">
        <v>84</v>
      </c>
      <c r="BK182" s="170">
        <f t="shared" si="34"/>
        <v>0</v>
      </c>
      <c r="BL182" s="15" t="s">
        <v>148</v>
      </c>
      <c r="BM182" s="15" t="s">
        <v>350</v>
      </c>
    </row>
    <row r="183" spans="2:63" s="10" customFormat="1" ht="36.75" customHeight="1">
      <c r="B183" s="151"/>
      <c r="C183" s="152"/>
      <c r="D183" s="153" t="s">
        <v>114</v>
      </c>
      <c r="E183" s="153"/>
      <c r="F183" s="153"/>
      <c r="G183" s="153"/>
      <c r="H183" s="153"/>
      <c r="I183" s="153"/>
      <c r="J183" s="153"/>
      <c r="K183" s="153"/>
      <c r="L183" s="153"/>
      <c r="M183" s="153"/>
      <c r="N183" s="266">
        <f>BK183</f>
        <v>0</v>
      </c>
      <c r="O183" s="267"/>
      <c r="P183" s="267"/>
      <c r="Q183" s="267"/>
      <c r="R183" s="154"/>
      <c r="T183" s="155"/>
      <c r="U183" s="152"/>
      <c r="V183" s="152"/>
      <c r="W183" s="156">
        <f>W184+SUM(W185:W198)</f>
        <v>0</v>
      </c>
      <c r="X183" s="152"/>
      <c r="Y183" s="156">
        <f>Y184+SUM(Y185:Y198)</f>
        <v>0</v>
      </c>
      <c r="Z183" s="152"/>
      <c r="AA183" s="157">
        <f>AA184+SUM(AA185:AA198)</f>
        <v>0</v>
      </c>
      <c r="AR183" s="158" t="s">
        <v>82</v>
      </c>
      <c r="AT183" s="159" t="s">
        <v>74</v>
      </c>
      <c r="AU183" s="159" t="s">
        <v>75</v>
      </c>
      <c r="AY183" s="158" t="s">
        <v>143</v>
      </c>
      <c r="BK183" s="160">
        <f>BK184+SUM(BK185:BK198)</f>
        <v>0</v>
      </c>
    </row>
    <row r="184" spans="2:65" s="1" customFormat="1" ht="22.5" customHeight="1">
      <c r="B184" s="132"/>
      <c r="C184" s="162" t="s">
        <v>351</v>
      </c>
      <c r="D184" s="162" t="s">
        <v>144</v>
      </c>
      <c r="E184" s="163" t="s">
        <v>352</v>
      </c>
      <c r="F184" s="248" t="s">
        <v>353</v>
      </c>
      <c r="G184" s="249"/>
      <c r="H184" s="249"/>
      <c r="I184" s="249"/>
      <c r="J184" s="164" t="s">
        <v>354</v>
      </c>
      <c r="K184" s="166">
        <v>0</v>
      </c>
      <c r="L184" s="250">
        <v>0</v>
      </c>
      <c r="M184" s="249"/>
      <c r="N184" s="251">
        <f aca="true" t="shared" si="35" ref="N184:N197">ROUND(L184*K184,3)</f>
        <v>0</v>
      </c>
      <c r="O184" s="249"/>
      <c r="P184" s="249"/>
      <c r="Q184" s="249"/>
      <c r="R184" s="134"/>
      <c r="T184" s="167" t="s">
        <v>18</v>
      </c>
      <c r="U184" s="41" t="s">
        <v>42</v>
      </c>
      <c r="V184" s="33"/>
      <c r="W184" s="168">
        <f aca="true" t="shared" si="36" ref="W184:W197">V184*K184</f>
        <v>0</v>
      </c>
      <c r="X184" s="168">
        <v>0</v>
      </c>
      <c r="Y184" s="168">
        <f aca="true" t="shared" si="37" ref="Y184:Y197">X184*K184</f>
        <v>0</v>
      </c>
      <c r="Z184" s="168">
        <v>0</v>
      </c>
      <c r="AA184" s="169">
        <f aca="true" t="shared" si="38" ref="AA184:AA197">Z184*K184</f>
        <v>0</v>
      </c>
      <c r="AR184" s="15" t="s">
        <v>148</v>
      </c>
      <c r="AT184" s="15" t="s">
        <v>144</v>
      </c>
      <c r="AU184" s="15" t="s">
        <v>82</v>
      </c>
      <c r="AY184" s="15" t="s">
        <v>143</v>
      </c>
      <c r="BE184" s="110">
        <f aca="true" t="shared" si="39" ref="BE184:BE197">IF(U184="základná",N184,0)</f>
        <v>0</v>
      </c>
      <c r="BF184" s="110">
        <f aca="true" t="shared" si="40" ref="BF184:BF197">IF(U184="znížená",N184,0)</f>
        <v>0</v>
      </c>
      <c r="BG184" s="110">
        <f aca="true" t="shared" si="41" ref="BG184:BG197">IF(U184="zákl. prenesená",N184,0)</f>
        <v>0</v>
      </c>
      <c r="BH184" s="110">
        <f aca="true" t="shared" si="42" ref="BH184:BH197">IF(U184="zníž. prenesená",N184,0)</f>
        <v>0</v>
      </c>
      <c r="BI184" s="110">
        <f aca="true" t="shared" si="43" ref="BI184:BI197">IF(U184="nulová",N184,0)</f>
        <v>0</v>
      </c>
      <c r="BJ184" s="15" t="s">
        <v>84</v>
      </c>
      <c r="BK184" s="170">
        <f aca="true" t="shared" si="44" ref="BK184:BK197">ROUND(L184*K184,3)</f>
        <v>0</v>
      </c>
      <c r="BL184" s="15" t="s">
        <v>148</v>
      </c>
      <c r="BM184" s="15" t="s">
        <v>355</v>
      </c>
    </row>
    <row r="185" spans="2:65" s="1" customFormat="1" ht="22.5" customHeight="1">
      <c r="B185" s="132"/>
      <c r="C185" s="171" t="s">
        <v>356</v>
      </c>
      <c r="D185" s="171" t="s">
        <v>151</v>
      </c>
      <c r="E185" s="172" t="s">
        <v>357</v>
      </c>
      <c r="F185" s="252" t="s">
        <v>358</v>
      </c>
      <c r="G185" s="253"/>
      <c r="H185" s="253"/>
      <c r="I185" s="253"/>
      <c r="J185" s="173" t="s">
        <v>208</v>
      </c>
      <c r="K185" s="174">
        <v>1</v>
      </c>
      <c r="L185" s="254">
        <v>0</v>
      </c>
      <c r="M185" s="253"/>
      <c r="N185" s="255">
        <f t="shared" si="35"/>
        <v>0</v>
      </c>
      <c r="O185" s="249"/>
      <c r="P185" s="249"/>
      <c r="Q185" s="249"/>
      <c r="R185" s="134"/>
      <c r="T185" s="167" t="s">
        <v>18</v>
      </c>
      <c r="U185" s="41" t="s">
        <v>42</v>
      </c>
      <c r="V185" s="33"/>
      <c r="W185" s="168">
        <f t="shared" si="36"/>
        <v>0</v>
      </c>
      <c r="X185" s="168">
        <v>0</v>
      </c>
      <c r="Y185" s="168">
        <f t="shared" si="37"/>
        <v>0</v>
      </c>
      <c r="Z185" s="168">
        <v>0</v>
      </c>
      <c r="AA185" s="169">
        <f t="shared" si="38"/>
        <v>0</v>
      </c>
      <c r="AR185" s="15" t="s">
        <v>154</v>
      </c>
      <c r="AT185" s="15" t="s">
        <v>151</v>
      </c>
      <c r="AU185" s="15" t="s">
        <v>82</v>
      </c>
      <c r="AY185" s="15" t="s">
        <v>143</v>
      </c>
      <c r="BE185" s="110">
        <f t="shared" si="39"/>
        <v>0</v>
      </c>
      <c r="BF185" s="110">
        <f t="shared" si="40"/>
        <v>0</v>
      </c>
      <c r="BG185" s="110">
        <f t="shared" si="41"/>
        <v>0</v>
      </c>
      <c r="BH185" s="110">
        <f t="shared" si="42"/>
        <v>0</v>
      </c>
      <c r="BI185" s="110">
        <f t="shared" si="43"/>
        <v>0</v>
      </c>
      <c r="BJ185" s="15" t="s">
        <v>84</v>
      </c>
      <c r="BK185" s="170">
        <f t="shared" si="44"/>
        <v>0</v>
      </c>
      <c r="BL185" s="15" t="s">
        <v>148</v>
      </c>
      <c r="BM185" s="15" t="s">
        <v>359</v>
      </c>
    </row>
    <row r="186" spans="2:65" s="1" customFormat="1" ht="22.5" customHeight="1">
      <c r="B186" s="132"/>
      <c r="C186" s="171" t="s">
        <v>360</v>
      </c>
      <c r="D186" s="171" t="s">
        <v>151</v>
      </c>
      <c r="E186" s="172" t="s">
        <v>361</v>
      </c>
      <c r="F186" s="252" t="s">
        <v>362</v>
      </c>
      <c r="G186" s="253"/>
      <c r="H186" s="253"/>
      <c r="I186" s="253"/>
      <c r="J186" s="173" t="s">
        <v>208</v>
      </c>
      <c r="K186" s="174">
        <v>1</v>
      </c>
      <c r="L186" s="254">
        <v>0</v>
      </c>
      <c r="M186" s="253"/>
      <c r="N186" s="255">
        <f t="shared" si="35"/>
        <v>0</v>
      </c>
      <c r="O186" s="249"/>
      <c r="P186" s="249"/>
      <c r="Q186" s="249"/>
      <c r="R186" s="134"/>
      <c r="T186" s="167" t="s">
        <v>18</v>
      </c>
      <c r="U186" s="41" t="s">
        <v>42</v>
      </c>
      <c r="V186" s="33"/>
      <c r="W186" s="168">
        <f t="shared" si="36"/>
        <v>0</v>
      </c>
      <c r="X186" s="168">
        <v>0</v>
      </c>
      <c r="Y186" s="168">
        <f t="shared" si="37"/>
        <v>0</v>
      </c>
      <c r="Z186" s="168">
        <v>0</v>
      </c>
      <c r="AA186" s="169">
        <f t="shared" si="38"/>
        <v>0</v>
      </c>
      <c r="AR186" s="15" t="s">
        <v>154</v>
      </c>
      <c r="AT186" s="15" t="s">
        <v>151</v>
      </c>
      <c r="AU186" s="15" t="s">
        <v>82</v>
      </c>
      <c r="AY186" s="15" t="s">
        <v>143</v>
      </c>
      <c r="BE186" s="110">
        <f t="shared" si="39"/>
        <v>0</v>
      </c>
      <c r="BF186" s="110">
        <f t="shared" si="40"/>
        <v>0</v>
      </c>
      <c r="BG186" s="110">
        <f t="shared" si="41"/>
        <v>0</v>
      </c>
      <c r="BH186" s="110">
        <f t="shared" si="42"/>
        <v>0</v>
      </c>
      <c r="BI186" s="110">
        <f t="shared" si="43"/>
        <v>0</v>
      </c>
      <c r="BJ186" s="15" t="s">
        <v>84</v>
      </c>
      <c r="BK186" s="170">
        <f t="shared" si="44"/>
        <v>0</v>
      </c>
      <c r="BL186" s="15" t="s">
        <v>148</v>
      </c>
      <c r="BM186" s="15" t="s">
        <v>363</v>
      </c>
    </row>
    <row r="187" spans="2:65" s="1" customFormat="1" ht="22.5" customHeight="1">
      <c r="B187" s="132"/>
      <c r="C187" s="171" t="s">
        <v>364</v>
      </c>
      <c r="D187" s="171" t="s">
        <v>151</v>
      </c>
      <c r="E187" s="172" t="s">
        <v>365</v>
      </c>
      <c r="F187" s="252" t="s">
        <v>366</v>
      </c>
      <c r="G187" s="253"/>
      <c r="H187" s="253"/>
      <c r="I187" s="253"/>
      <c r="J187" s="173" t="s">
        <v>208</v>
      </c>
      <c r="K187" s="174">
        <v>1</v>
      </c>
      <c r="L187" s="254">
        <v>0</v>
      </c>
      <c r="M187" s="253"/>
      <c r="N187" s="255">
        <f t="shared" si="35"/>
        <v>0</v>
      </c>
      <c r="O187" s="249"/>
      <c r="P187" s="249"/>
      <c r="Q187" s="249"/>
      <c r="R187" s="134"/>
      <c r="T187" s="167" t="s">
        <v>18</v>
      </c>
      <c r="U187" s="41" t="s">
        <v>42</v>
      </c>
      <c r="V187" s="33"/>
      <c r="W187" s="168">
        <f t="shared" si="36"/>
        <v>0</v>
      </c>
      <c r="X187" s="168">
        <v>0</v>
      </c>
      <c r="Y187" s="168">
        <f t="shared" si="37"/>
        <v>0</v>
      </c>
      <c r="Z187" s="168">
        <v>0</v>
      </c>
      <c r="AA187" s="169">
        <f t="shared" si="38"/>
        <v>0</v>
      </c>
      <c r="AR187" s="15" t="s">
        <v>154</v>
      </c>
      <c r="AT187" s="15" t="s">
        <v>151</v>
      </c>
      <c r="AU187" s="15" t="s">
        <v>82</v>
      </c>
      <c r="AY187" s="15" t="s">
        <v>143</v>
      </c>
      <c r="BE187" s="110">
        <f t="shared" si="39"/>
        <v>0</v>
      </c>
      <c r="BF187" s="110">
        <f t="shared" si="40"/>
        <v>0</v>
      </c>
      <c r="BG187" s="110">
        <f t="shared" si="41"/>
        <v>0</v>
      </c>
      <c r="BH187" s="110">
        <f t="shared" si="42"/>
        <v>0</v>
      </c>
      <c r="BI187" s="110">
        <f t="shared" si="43"/>
        <v>0</v>
      </c>
      <c r="BJ187" s="15" t="s">
        <v>84</v>
      </c>
      <c r="BK187" s="170">
        <f t="shared" si="44"/>
        <v>0</v>
      </c>
      <c r="BL187" s="15" t="s">
        <v>148</v>
      </c>
      <c r="BM187" s="15" t="s">
        <v>367</v>
      </c>
    </row>
    <row r="188" spans="2:65" s="1" customFormat="1" ht="22.5" customHeight="1">
      <c r="B188" s="132"/>
      <c r="C188" s="171" t="s">
        <v>368</v>
      </c>
      <c r="D188" s="171" t="s">
        <v>151</v>
      </c>
      <c r="E188" s="172" t="s">
        <v>369</v>
      </c>
      <c r="F188" s="252" t="s">
        <v>370</v>
      </c>
      <c r="G188" s="253"/>
      <c r="H188" s="253"/>
      <c r="I188" s="253"/>
      <c r="J188" s="173" t="s">
        <v>208</v>
      </c>
      <c r="K188" s="174">
        <v>1</v>
      </c>
      <c r="L188" s="254">
        <v>0</v>
      </c>
      <c r="M188" s="253"/>
      <c r="N188" s="255">
        <f t="shared" si="35"/>
        <v>0</v>
      </c>
      <c r="O188" s="249"/>
      <c r="P188" s="249"/>
      <c r="Q188" s="249"/>
      <c r="R188" s="134"/>
      <c r="T188" s="167" t="s">
        <v>18</v>
      </c>
      <c r="U188" s="41" t="s">
        <v>42</v>
      </c>
      <c r="V188" s="33"/>
      <c r="W188" s="168">
        <f t="shared" si="36"/>
        <v>0</v>
      </c>
      <c r="X188" s="168">
        <v>0</v>
      </c>
      <c r="Y188" s="168">
        <f t="shared" si="37"/>
        <v>0</v>
      </c>
      <c r="Z188" s="168">
        <v>0</v>
      </c>
      <c r="AA188" s="169">
        <f t="shared" si="38"/>
        <v>0</v>
      </c>
      <c r="AR188" s="15" t="s">
        <v>154</v>
      </c>
      <c r="AT188" s="15" t="s">
        <v>151</v>
      </c>
      <c r="AU188" s="15" t="s">
        <v>82</v>
      </c>
      <c r="AY188" s="15" t="s">
        <v>143</v>
      </c>
      <c r="BE188" s="110">
        <f t="shared" si="39"/>
        <v>0</v>
      </c>
      <c r="BF188" s="110">
        <f t="shared" si="40"/>
        <v>0</v>
      </c>
      <c r="BG188" s="110">
        <f t="shared" si="41"/>
        <v>0</v>
      </c>
      <c r="BH188" s="110">
        <f t="shared" si="42"/>
        <v>0</v>
      </c>
      <c r="BI188" s="110">
        <f t="shared" si="43"/>
        <v>0</v>
      </c>
      <c r="BJ188" s="15" t="s">
        <v>84</v>
      </c>
      <c r="BK188" s="170">
        <f t="shared" si="44"/>
        <v>0</v>
      </c>
      <c r="BL188" s="15" t="s">
        <v>148</v>
      </c>
      <c r="BM188" s="15" t="s">
        <v>371</v>
      </c>
    </row>
    <row r="189" spans="2:65" s="1" customFormat="1" ht="22.5" customHeight="1">
      <c r="B189" s="132"/>
      <c r="C189" s="162" t="s">
        <v>372</v>
      </c>
      <c r="D189" s="162" t="s">
        <v>144</v>
      </c>
      <c r="E189" s="163" t="s">
        <v>373</v>
      </c>
      <c r="F189" s="248" t="s">
        <v>374</v>
      </c>
      <c r="G189" s="249"/>
      <c r="H189" s="249"/>
      <c r="I189" s="249"/>
      <c r="J189" s="164" t="s">
        <v>260</v>
      </c>
      <c r="K189" s="165">
        <v>20</v>
      </c>
      <c r="L189" s="250">
        <v>0</v>
      </c>
      <c r="M189" s="249"/>
      <c r="N189" s="251">
        <f t="shared" si="35"/>
        <v>0</v>
      </c>
      <c r="O189" s="249"/>
      <c r="P189" s="249"/>
      <c r="Q189" s="249"/>
      <c r="R189" s="134"/>
      <c r="T189" s="167" t="s">
        <v>18</v>
      </c>
      <c r="U189" s="41" t="s">
        <v>42</v>
      </c>
      <c r="V189" s="33"/>
      <c r="W189" s="168">
        <f t="shared" si="36"/>
        <v>0</v>
      </c>
      <c r="X189" s="168">
        <v>0</v>
      </c>
      <c r="Y189" s="168">
        <f t="shared" si="37"/>
        <v>0</v>
      </c>
      <c r="Z189" s="168">
        <v>0</v>
      </c>
      <c r="AA189" s="169">
        <f t="shared" si="38"/>
        <v>0</v>
      </c>
      <c r="AR189" s="15" t="s">
        <v>148</v>
      </c>
      <c r="AT189" s="15" t="s">
        <v>144</v>
      </c>
      <c r="AU189" s="15" t="s">
        <v>82</v>
      </c>
      <c r="AY189" s="15" t="s">
        <v>143</v>
      </c>
      <c r="BE189" s="110">
        <f t="shared" si="39"/>
        <v>0</v>
      </c>
      <c r="BF189" s="110">
        <f t="shared" si="40"/>
        <v>0</v>
      </c>
      <c r="BG189" s="110">
        <f t="shared" si="41"/>
        <v>0</v>
      </c>
      <c r="BH189" s="110">
        <f t="shared" si="42"/>
        <v>0</v>
      </c>
      <c r="BI189" s="110">
        <f t="shared" si="43"/>
        <v>0</v>
      </c>
      <c r="BJ189" s="15" t="s">
        <v>84</v>
      </c>
      <c r="BK189" s="170">
        <f t="shared" si="44"/>
        <v>0</v>
      </c>
      <c r="BL189" s="15" t="s">
        <v>148</v>
      </c>
      <c r="BM189" s="15" t="s">
        <v>375</v>
      </c>
    </row>
    <row r="190" spans="2:65" s="1" customFormat="1" ht="22.5" customHeight="1">
      <c r="B190" s="132"/>
      <c r="C190" s="171" t="s">
        <v>376</v>
      </c>
      <c r="D190" s="171" t="s">
        <v>151</v>
      </c>
      <c r="E190" s="172" t="s">
        <v>377</v>
      </c>
      <c r="F190" s="252" t="s">
        <v>378</v>
      </c>
      <c r="G190" s="253"/>
      <c r="H190" s="253"/>
      <c r="I190" s="253"/>
      <c r="J190" s="173" t="s">
        <v>208</v>
      </c>
      <c r="K190" s="174">
        <v>20</v>
      </c>
      <c r="L190" s="254">
        <v>0</v>
      </c>
      <c r="M190" s="253"/>
      <c r="N190" s="255">
        <f t="shared" si="35"/>
        <v>0</v>
      </c>
      <c r="O190" s="249"/>
      <c r="P190" s="249"/>
      <c r="Q190" s="249"/>
      <c r="R190" s="134"/>
      <c r="T190" s="167" t="s">
        <v>18</v>
      </c>
      <c r="U190" s="41" t="s">
        <v>42</v>
      </c>
      <c r="V190" s="33"/>
      <c r="W190" s="168">
        <f t="shared" si="36"/>
        <v>0</v>
      </c>
      <c r="X190" s="168">
        <v>0</v>
      </c>
      <c r="Y190" s="168">
        <f t="shared" si="37"/>
        <v>0</v>
      </c>
      <c r="Z190" s="168">
        <v>0</v>
      </c>
      <c r="AA190" s="169">
        <f t="shared" si="38"/>
        <v>0</v>
      </c>
      <c r="AR190" s="15" t="s">
        <v>154</v>
      </c>
      <c r="AT190" s="15" t="s">
        <v>151</v>
      </c>
      <c r="AU190" s="15" t="s">
        <v>82</v>
      </c>
      <c r="AY190" s="15" t="s">
        <v>143</v>
      </c>
      <c r="BE190" s="110">
        <f t="shared" si="39"/>
        <v>0</v>
      </c>
      <c r="BF190" s="110">
        <f t="shared" si="40"/>
        <v>0</v>
      </c>
      <c r="BG190" s="110">
        <f t="shared" si="41"/>
        <v>0</v>
      </c>
      <c r="BH190" s="110">
        <f t="shared" si="42"/>
        <v>0</v>
      </c>
      <c r="BI190" s="110">
        <f t="shared" si="43"/>
        <v>0</v>
      </c>
      <c r="BJ190" s="15" t="s">
        <v>84</v>
      </c>
      <c r="BK190" s="170">
        <f t="shared" si="44"/>
        <v>0</v>
      </c>
      <c r="BL190" s="15" t="s">
        <v>148</v>
      </c>
      <c r="BM190" s="15" t="s">
        <v>379</v>
      </c>
    </row>
    <row r="191" spans="2:65" s="1" customFormat="1" ht="31.5" customHeight="1">
      <c r="B191" s="132"/>
      <c r="C191" s="162" t="s">
        <v>380</v>
      </c>
      <c r="D191" s="162" t="s">
        <v>144</v>
      </c>
      <c r="E191" s="163" t="s">
        <v>381</v>
      </c>
      <c r="F191" s="248" t="s">
        <v>382</v>
      </c>
      <c r="G191" s="249"/>
      <c r="H191" s="249"/>
      <c r="I191" s="249"/>
      <c r="J191" s="164" t="s">
        <v>260</v>
      </c>
      <c r="K191" s="165">
        <v>1</v>
      </c>
      <c r="L191" s="250">
        <v>0</v>
      </c>
      <c r="M191" s="249"/>
      <c r="N191" s="251">
        <f t="shared" si="35"/>
        <v>0</v>
      </c>
      <c r="O191" s="249"/>
      <c r="P191" s="249"/>
      <c r="Q191" s="249"/>
      <c r="R191" s="134"/>
      <c r="T191" s="167" t="s">
        <v>18</v>
      </c>
      <c r="U191" s="41" t="s">
        <v>42</v>
      </c>
      <c r="V191" s="33"/>
      <c r="W191" s="168">
        <f t="shared" si="36"/>
        <v>0</v>
      </c>
      <c r="X191" s="168">
        <v>0</v>
      </c>
      <c r="Y191" s="168">
        <f t="shared" si="37"/>
        <v>0</v>
      </c>
      <c r="Z191" s="168">
        <v>0</v>
      </c>
      <c r="AA191" s="169">
        <f t="shared" si="38"/>
        <v>0</v>
      </c>
      <c r="AR191" s="15" t="s">
        <v>148</v>
      </c>
      <c r="AT191" s="15" t="s">
        <v>144</v>
      </c>
      <c r="AU191" s="15" t="s">
        <v>82</v>
      </c>
      <c r="AY191" s="15" t="s">
        <v>143</v>
      </c>
      <c r="BE191" s="110">
        <f t="shared" si="39"/>
        <v>0</v>
      </c>
      <c r="BF191" s="110">
        <f t="shared" si="40"/>
        <v>0</v>
      </c>
      <c r="BG191" s="110">
        <f t="shared" si="41"/>
        <v>0</v>
      </c>
      <c r="BH191" s="110">
        <f t="shared" si="42"/>
        <v>0</v>
      </c>
      <c r="BI191" s="110">
        <f t="shared" si="43"/>
        <v>0</v>
      </c>
      <c r="BJ191" s="15" t="s">
        <v>84</v>
      </c>
      <c r="BK191" s="170">
        <f t="shared" si="44"/>
        <v>0</v>
      </c>
      <c r="BL191" s="15" t="s">
        <v>148</v>
      </c>
      <c r="BM191" s="15" t="s">
        <v>383</v>
      </c>
    </row>
    <row r="192" spans="2:65" s="1" customFormat="1" ht="31.5" customHeight="1">
      <c r="B192" s="132"/>
      <c r="C192" s="162" t="s">
        <v>384</v>
      </c>
      <c r="D192" s="162" t="s">
        <v>144</v>
      </c>
      <c r="E192" s="163" t="s">
        <v>385</v>
      </c>
      <c r="F192" s="248" t="s">
        <v>386</v>
      </c>
      <c r="G192" s="249"/>
      <c r="H192" s="249"/>
      <c r="I192" s="249"/>
      <c r="J192" s="164" t="s">
        <v>260</v>
      </c>
      <c r="K192" s="165">
        <v>1</v>
      </c>
      <c r="L192" s="250">
        <v>0</v>
      </c>
      <c r="M192" s="249"/>
      <c r="N192" s="251">
        <f t="shared" si="35"/>
        <v>0</v>
      </c>
      <c r="O192" s="249"/>
      <c r="P192" s="249"/>
      <c r="Q192" s="249"/>
      <c r="R192" s="134"/>
      <c r="T192" s="167" t="s">
        <v>18</v>
      </c>
      <c r="U192" s="41" t="s">
        <v>42</v>
      </c>
      <c r="V192" s="33"/>
      <c r="W192" s="168">
        <f t="shared" si="36"/>
        <v>0</v>
      </c>
      <c r="X192" s="168">
        <v>0</v>
      </c>
      <c r="Y192" s="168">
        <f t="shared" si="37"/>
        <v>0</v>
      </c>
      <c r="Z192" s="168">
        <v>0</v>
      </c>
      <c r="AA192" s="169">
        <f t="shared" si="38"/>
        <v>0</v>
      </c>
      <c r="AR192" s="15" t="s">
        <v>148</v>
      </c>
      <c r="AT192" s="15" t="s">
        <v>144</v>
      </c>
      <c r="AU192" s="15" t="s">
        <v>82</v>
      </c>
      <c r="AY192" s="15" t="s">
        <v>143</v>
      </c>
      <c r="BE192" s="110">
        <f t="shared" si="39"/>
        <v>0</v>
      </c>
      <c r="BF192" s="110">
        <f t="shared" si="40"/>
        <v>0</v>
      </c>
      <c r="BG192" s="110">
        <f t="shared" si="41"/>
        <v>0</v>
      </c>
      <c r="BH192" s="110">
        <f t="shared" si="42"/>
        <v>0</v>
      </c>
      <c r="BI192" s="110">
        <f t="shared" si="43"/>
        <v>0</v>
      </c>
      <c r="BJ192" s="15" t="s">
        <v>84</v>
      </c>
      <c r="BK192" s="170">
        <f t="shared" si="44"/>
        <v>0</v>
      </c>
      <c r="BL192" s="15" t="s">
        <v>148</v>
      </c>
      <c r="BM192" s="15" t="s">
        <v>387</v>
      </c>
    </row>
    <row r="193" spans="2:65" s="1" customFormat="1" ht="22.5" customHeight="1">
      <c r="B193" s="132"/>
      <c r="C193" s="162" t="s">
        <v>388</v>
      </c>
      <c r="D193" s="162" t="s">
        <v>144</v>
      </c>
      <c r="E193" s="163" t="s">
        <v>389</v>
      </c>
      <c r="F193" s="248" t="s">
        <v>390</v>
      </c>
      <c r="G193" s="249"/>
      <c r="H193" s="249"/>
      <c r="I193" s="249"/>
      <c r="J193" s="164" t="s">
        <v>260</v>
      </c>
      <c r="K193" s="165">
        <v>3</v>
      </c>
      <c r="L193" s="250">
        <v>0</v>
      </c>
      <c r="M193" s="249"/>
      <c r="N193" s="251">
        <f t="shared" si="35"/>
        <v>0</v>
      </c>
      <c r="O193" s="249"/>
      <c r="P193" s="249"/>
      <c r="Q193" s="249"/>
      <c r="R193" s="134"/>
      <c r="T193" s="167" t="s">
        <v>18</v>
      </c>
      <c r="U193" s="41" t="s">
        <v>42</v>
      </c>
      <c r="V193" s="33"/>
      <c r="W193" s="168">
        <f t="shared" si="36"/>
        <v>0</v>
      </c>
      <c r="X193" s="168">
        <v>0</v>
      </c>
      <c r="Y193" s="168">
        <f t="shared" si="37"/>
        <v>0</v>
      </c>
      <c r="Z193" s="168">
        <v>0</v>
      </c>
      <c r="AA193" s="169">
        <f t="shared" si="38"/>
        <v>0</v>
      </c>
      <c r="AR193" s="15" t="s">
        <v>148</v>
      </c>
      <c r="AT193" s="15" t="s">
        <v>144</v>
      </c>
      <c r="AU193" s="15" t="s">
        <v>82</v>
      </c>
      <c r="AY193" s="15" t="s">
        <v>143</v>
      </c>
      <c r="BE193" s="110">
        <f t="shared" si="39"/>
        <v>0</v>
      </c>
      <c r="BF193" s="110">
        <f t="shared" si="40"/>
        <v>0</v>
      </c>
      <c r="BG193" s="110">
        <f t="shared" si="41"/>
        <v>0</v>
      </c>
      <c r="BH193" s="110">
        <f t="shared" si="42"/>
        <v>0</v>
      </c>
      <c r="BI193" s="110">
        <f t="shared" si="43"/>
        <v>0</v>
      </c>
      <c r="BJ193" s="15" t="s">
        <v>84</v>
      </c>
      <c r="BK193" s="170">
        <f t="shared" si="44"/>
        <v>0</v>
      </c>
      <c r="BL193" s="15" t="s">
        <v>148</v>
      </c>
      <c r="BM193" s="15" t="s">
        <v>391</v>
      </c>
    </row>
    <row r="194" spans="2:65" s="1" customFormat="1" ht="22.5" customHeight="1">
      <c r="B194" s="132"/>
      <c r="C194" s="171" t="s">
        <v>392</v>
      </c>
      <c r="D194" s="171" t="s">
        <v>151</v>
      </c>
      <c r="E194" s="172" t="s">
        <v>393</v>
      </c>
      <c r="F194" s="252" t="s">
        <v>394</v>
      </c>
      <c r="G194" s="253"/>
      <c r="H194" s="253"/>
      <c r="I194" s="253"/>
      <c r="J194" s="173" t="s">
        <v>260</v>
      </c>
      <c r="K194" s="174">
        <v>1</v>
      </c>
      <c r="L194" s="254">
        <v>0</v>
      </c>
      <c r="M194" s="253"/>
      <c r="N194" s="255">
        <f t="shared" si="35"/>
        <v>0</v>
      </c>
      <c r="O194" s="249"/>
      <c r="P194" s="249"/>
      <c r="Q194" s="249"/>
      <c r="R194" s="134"/>
      <c r="T194" s="167" t="s">
        <v>18</v>
      </c>
      <c r="U194" s="41" t="s">
        <v>42</v>
      </c>
      <c r="V194" s="33"/>
      <c r="W194" s="168">
        <f t="shared" si="36"/>
        <v>0</v>
      </c>
      <c r="X194" s="168">
        <v>0</v>
      </c>
      <c r="Y194" s="168">
        <f t="shared" si="37"/>
        <v>0</v>
      </c>
      <c r="Z194" s="168">
        <v>0</v>
      </c>
      <c r="AA194" s="169">
        <f t="shared" si="38"/>
        <v>0</v>
      </c>
      <c r="AR194" s="15" t="s">
        <v>154</v>
      </c>
      <c r="AT194" s="15" t="s">
        <v>151</v>
      </c>
      <c r="AU194" s="15" t="s">
        <v>82</v>
      </c>
      <c r="AY194" s="15" t="s">
        <v>143</v>
      </c>
      <c r="BE194" s="110">
        <f t="shared" si="39"/>
        <v>0</v>
      </c>
      <c r="BF194" s="110">
        <f t="shared" si="40"/>
        <v>0</v>
      </c>
      <c r="BG194" s="110">
        <f t="shared" si="41"/>
        <v>0</v>
      </c>
      <c r="BH194" s="110">
        <f t="shared" si="42"/>
        <v>0</v>
      </c>
      <c r="BI194" s="110">
        <f t="shared" si="43"/>
        <v>0</v>
      </c>
      <c r="BJ194" s="15" t="s">
        <v>84</v>
      </c>
      <c r="BK194" s="170">
        <f t="shared" si="44"/>
        <v>0</v>
      </c>
      <c r="BL194" s="15" t="s">
        <v>148</v>
      </c>
      <c r="BM194" s="15" t="s">
        <v>395</v>
      </c>
    </row>
    <row r="195" spans="2:65" s="1" customFormat="1" ht="22.5" customHeight="1">
      <c r="B195" s="132"/>
      <c r="C195" s="171" t="s">
        <v>396</v>
      </c>
      <c r="D195" s="171" t="s">
        <v>151</v>
      </c>
      <c r="E195" s="172" t="s">
        <v>397</v>
      </c>
      <c r="F195" s="252" t="s">
        <v>398</v>
      </c>
      <c r="G195" s="253"/>
      <c r="H195" s="253"/>
      <c r="I195" s="253"/>
      <c r="J195" s="173" t="s">
        <v>208</v>
      </c>
      <c r="K195" s="174">
        <v>3</v>
      </c>
      <c r="L195" s="254">
        <v>0</v>
      </c>
      <c r="M195" s="253"/>
      <c r="N195" s="255">
        <f t="shared" si="35"/>
        <v>0</v>
      </c>
      <c r="O195" s="249"/>
      <c r="P195" s="249"/>
      <c r="Q195" s="249"/>
      <c r="R195" s="134"/>
      <c r="T195" s="167" t="s">
        <v>18</v>
      </c>
      <c r="U195" s="41" t="s">
        <v>42</v>
      </c>
      <c r="V195" s="33"/>
      <c r="W195" s="168">
        <f t="shared" si="36"/>
        <v>0</v>
      </c>
      <c r="X195" s="168">
        <v>0</v>
      </c>
      <c r="Y195" s="168">
        <f t="shared" si="37"/>
        <v>0</v>
      </c>
      <c r="Z195" s="168">
        <v>0</v>
      </c>
      <c r="AA195" s="169">
        <f t="shared" si="38"/>
        <v>0</v>
      </c>
      <c r="AR195" s="15" t="s">
        <v>154</v>
      </c>
      <c r="AT195" s="15" t="s">
        <v>151</v>
      </c>
      <c r="AU195" s="15" t="s">
        <v>82</v>
      </c>
      <c r="AY195" s="15" t="s">
        <v>143</v>
      </c>
      <c r="BE195" s="110">
        <f t="shared" si="39"/>
        <v>0</v>
      </c>
      <c r="BF195" s="110">
        <f t="shared" si="40"/>
        <v>0</v>
      </c>
      <c r="BG195" s="110">
        <f t="shared" si="41"/>
        <v>0</v>
      </c>
      <c r="BH195" s="110">
        <f t="shared" si="42"/>
        <v>0</v>
      </c>
      <c r="BI195" s="110">
        <f t="shared" si="43"/>
        <v>0</v>
      </c>
      <c r="BJ195" s="15" t="s">
        <v>84</v>
      </c>
      <c r="BK195" s="170">
        <f t="shared" si="44"/>
        <v>0</v>
      </c>
      <c r="BL195" s="15" t="s">
        <v>148</v>
      </c>
      <c r="BM195" s="15" t="s">
        <v>399</v>
      </c>
    </row>
    <row r="196" spans="2:65" s="1" customFormat="1" ht="22.5" customHeight="1">
      <c r="B196" s="132"/>
      <c r="C196" s="162" t="s">
        <v>400</v>
      </c>
      <c r="D196" s="162" t="s">
        <v>144</v>
      </c>
      <c r="E196" s="163" t="s">
        <v>401</v>
      </c>
      <c r="F196" s="248" t="s">
        <v>402</v>
      </c>
      <c r="G196" s="249"/>
      <c r="H196" s="249"/>
      <c r="I196" s="249"/>
      <c r="J196" s="164" t="s">
        <v>260</v>
      </c>
      <c r="K196" s="165">
        <v>1</v>
      </c>
      <c r="L196" s="250">
        <v>0</v>
      </c>
      <c r="M196" s="249"/>
      <c r="N196" s="251">
        <f t="shared" si="35"/>
        <v>0</v>
      </c>
      <c r="O196" s="249"/>
      <c r="P196" s="249"/>
      <c r="Q196" s="249"/>
      <c r="R196" s="134"/>
      <c r="T196" s="167" t="s">
        <v>18</v>
      </c>
      <c r="U196" s="41" t="s">
        <v>42</v>
      </c>
      <c r="V196" s="33"/>
      <c r="W196" s="168">
        <f t="shared" si="36"/>
        <v>0</v>
      </c>
      <c r="X196" s="168">
        <v>0</v>
      </c>
      <c r="Y196" s="168">
        <f t="shared" si="37"/>
        <v>0</v>
      </c>
      <c r="Z196" s="168">
        <v>0</v>
      </c>
      <c r="AA196" s="169">
        <f t="shared" si="38"/>
        <v>0</v>
      </c>
      <c r="AR196" s="15" t="s">
        <v>148</v>
      </c>
      <c r="AT196" s="15" t="s">
        <v>144</v>
      </c>
      <c r="AU196" s="15" t="s">
        <v>82</v>
      </c>
      <c r="AY196" s="15" t="s">
        <v>143</v>
      </c>
      <c r="BE196" s="110">
        <f t="shared" si="39"/>
        <v>0</v>
      </c>
      <c r="BF196" s="110">
        <f t="shared" si="40"/>
        <v>0</v>
      </c>
      <c r="BG196" s="110">
        <f t="shared" si="41"/>
        <v>0</v>
      </c>
      <c r="BH196" s="110">
        <f t="shared" si="42"/>
        <v>0</v>
      </c>
      <c r="BI196" s="110">
        <f t="shared" si="43"/>
        <v>0</v>
      </c>
      <c r="BJ196" s="15" t="s">
        <v>84</v>
      </c>
      <c r="BK196" s="170">
        <f t="shared" si="44"/>
        <v>0</v>
      </c>
      <c r="BL196" s="15" t="s">
        <v>148</v>
      </c>
      <c r="BM196" s="15" t="s">
        <v>403</v>
      </c>
    </row>
    <row r="197" spans="2:65" s="1" customFormat="1" ht="22.5" customHeight="1">
      <c r="B197" s="132"/>
      <c r="C197" s="171" t="s">
        <v>404</v>
      </c>
      <c r="D197" s="171" t="s">
        <v>151</v>
      </c>
      <c r="E197" s="172" t="s">
        <v>405</v>
      </c>
      <c r="F197" s="252" t="s">
        <v>406</v>
      </c>
      <c r="G197" s="253"/>
      <c r="H197" s="253"/>
      <c r="I197" s="253"/>
      <c r="J197" s="173" t="s">
        <v>208</v>
      </c>
      <c r="K197" s="174">
        <v>1</v>
      </c>
      <c r="L197" s="254">
        <v>0</v>
      </c>
      <c r="M197" s="253"/>
      <c r="N197" s="255">
        <f t="shared" si="35"/>
        <v>0</v>
      </c>
      <c r="O197" s="249"/>
      <c r="P197" s="249"/>
      <c r="Q197" s="249"/>
      <c r="R197" s="134"/>
      <c r="T197" s="167" t="s">
        <v>18</v>
      </c>
      <c r="U197" s="41" t="s">
        <v>42</v>
      </c>
      <c r="V197" s="33"/>
      <c r="W197" s="168">
        <f t="shared" si="36"/>
        <v>0</v>
      </c>
      <c r="X197" s="168">
        <v>0</v>
      </c>
      <c r="Y197" s="168">
        <f t="shared" si="37"/>
        <v>0</v>
      </c>
      <c r="Z197" s="168">
        <v>0</v>
      </c>
      <c r="AA197" s="169">
        <f t="shared" si="38"/>
        <v>0</v>
      </c>
      <c r="AR197" s="15" t="s">
        <v>154</v>
      </c>
      <c r="AT197" s="15" t="s">
        <v>151</v>
      </c>
      <c r="AU197" s="15" t="s">
        <v>82</v>
      </c>
      <c r="AY197" s="15" t="s">
        <v>143</v>
      </c>
      <c r="BE197" s="110">
        <f t="shared" si="39"/>
        <v>0</v>
      </c>
      <c r="BF197" s="110">
        <f t="shared" si="40"/>
        <v>0</v>
      </c>
      <c r="BG197" s="110">
        <f t="shared" si="41"/>
        <v>0</v>
      </c>
      <c r="BH197" s="110">
        <f t="shared" si="42"/>
        <v>0</v>
      </c>
      <c r="BI197" s="110">
        <f t="shared" si="43"/>
        <v>0</v>
      </c>
      <c r="BJ197" s="15" t="s">
        <v>84</v>
      </c>
      <c r="BK197" s="170">
        <f t="shared" si="44"/>
        <v>0</v>
      </c>
      <c r="BL197" s="15" t="s">
        <v>148</v>
      </c>
      <c r="BM197" s="15" t="s">
        <v>407</v>
      </c>
    </row>
    <row r="198" spans="2:63" s="10" customFormat="1" ht="29.25" customHeight="1">
      <c r="B198" s="151"/>
      <c r="C198" s="152"/>
      <c r="D198" s="161" t="s">
        <v>115</v>
      </c>
      <c r="E198" s="161"/>
      <c r="F198" s="161"/>
      <c r="G198" s="161"/>
      <c r="H198" s="161"/>
      <c r="I198" s="161"/>
      <c r="J198" s="161"/>
      <c r="K198" s="161"/>
      <c r="L198" s="161"/>
      <c r="M198" s="161"/>
      <c r="N198" s="264">
        <f>BK198</f>
        <v>0</v>
      </c>
      <c r="O198" s="265"/>
      <c r="P198" s="265"/>
      <c r="Q198" s="265"/>
      <c r="R198" s="154"/>
      <c r="T198" s="155"/>
      <c r="U198" s="152"/>
      <c r="V198" s="152"/>
      <c r="W198" s="156">
        <f>W199+SUM(W200:W209)+W248</f>
        <v>0</v>
      </c>
      <c r="X198" s="152"/>
      <c r="Y198" s="156">
        <f>Y199+SUM(Y200:Y209)+Y248</f>
        <v>0</v>
      </c>
      <c r="Z198" s="152"/>
      <c r="AA198" s="157">
        <f>AA199+SUM(AA200:AA209)+AA248</f>
        <v>0</v>
      </c>
      <c r="AR198" s="158" t="s">
        <v>82</v>
      </c>
      <c r="AT198" s="159" t="s">
        <v>74</v>
      </c>
      <c r="AU198" s="159" t="s">
        <v>82</v>
      </c>
      <c r="AY198" s="158" t="s">
        <v>143</v>
      </c>
      <c r="BK198" s="160">
        <f>BK199+SUM(BK200:BK209)+BK248</f>
        <v>0</v>
      </c>
    </row>
    <row r="199" spans="2:65" s="1" customFormat="1" ht="22.5" customHeight="1">
      <c r="B199" s="132"/>
      <c r="C199" s="162" t="s">
        <v>408</v>
      </c>
      <c r="D199" s="162" t="s">
        <v>144</v>
      </c>
      <c r="E199" s="163" t="s">
        <v>409</v>
      </c>
      <c r="F199" s="248" t="s">
        <v>410</v>
      </c>
      <c r="G199" s="249"/>
      <c r="H199" s="249"/>
      <c r="I199" s="249"/>
      <c r="J199" s="164" t="s">
        <v>208</v>
      </c>
      <c r="K199" s="165">
        <v>1</v>
      </c>
      <c r="L199" s="250">
        <v>0</v>
      </c>
      <c r="M199" s="249"/>
      <c r="N199" s="251">
        <f aca="true" t="shared" si="45" ref="N199:N208">ROUND(L199*K199,3)</f>
        <v>0</v>
      </c>
      <c r="O199" s="249"/>
      <c r="P199" s="249"/>
      <c r="Q199" s="249"/>
      <c r="R199" s="134"/>
      <c r="T199" s="167" t="s">
        <v>18</v>
      </c>
      <c r="U199" s="41" t="s">
        <v>42</v>
      </c>
      <c r="V199" s="33"/>
      <c r="W199" s="168">
        <f aca="true" t="shared" si="46" ref="W199:W208">V199*K199</f>
        <v>0</v>
      </c>
      <c r="X199" s="168">
        <v>0</v>
      </c>
      <c r="Y199" s="168">
        <f aca="true" t="shared" si="47" ref="Y199:Y208">X199*K199</f>
        <v>0</v>
      </c>
      <c r="Z199" s="168">
        <v>0</v>
      </c>
      <c r="AA199" s="169">
        <f aca="true" t="shared" si="48" ref="AA199:AA208">Z199*K199</f>
        <v>0</v>
      </c>
      <c r="AR199" s="15" t="s">
        <v>148</v>
      </c>
      <c r="AT199" s="15" t="s">
        <v>144</v>
      </c>
      <c r="AU199" s="15" t="s">
        <v>84</v>
      </c>
      <c r="AY199" s="15" t="s">
        <v>143</v>
      </c>
      <c r="BE199" s="110">
        <f aca="true" t="shared" si="49" ref="BE199:BE208">IF(U199="základná",N199,0)</f>
        <v>0</v>
      </c>
      <c r="BF199" s="110">
        <f aca="true" t="shared" si="50" ref="BF199:BF208">IF(U199="znížená",N199,0)</f>
        <v>0</v>
      </c>
      <c r="BG199" s="110">
        <f aca="true" t="shared" si="51" ref="BG199:BG208">IF(U199="zákl. prenesená",N199,0)</f>
        <v>0</v>
      </c>
      <c r="BH199" s="110">
        <f aca="true" t="shared" si="52" ref="BH199:BH208">IF(U199="zníž. prenesená",N199,0)</f>
        <v>0</v>
      </c>
      <c r="BI199" s="110">
        <f aca="true" t="shared" si="53" ref="BI199:BI208">IF(U199="nulová",N199,0)</f>
        <v>0</v>
      </c>
      <c r="BJ199" s="15" t="s">
        <v>84</v>
      </c>
      <c r="BK199" s="170">
        <f aca="true" t="shared" si="54" ref="BK199:BK208">ROUND(L199*K199,3)</f>
        <v>0</v>
      </c>
      <c r="BL199" s="15" t="s">
        <v>148</v>
      </c>
      <c r="BM199" s="15" t="s">
        <v>411</v>
      </c>
    </row>
    <row r="200" spans="2:65" s="1" customFormat="1" ht="31.5" customHeight="1">
      <c r="B200" s="132"/>
      <c r="C200" s="171" t="s">
        <v>412</v>
      </c>
      <c r="D200" s="171" t="s">
        <v>151</v>
      </c>
      <c r="E200" s="172" t="s">
        <v>413</v>
      </c>
      <c r="F200" s="252" t="s">
        <v>414</v>
      </c>
      <c r="G200" s="253"/>
      <c r="H200" s="253"/>
      <c r="I200" s="253"/>
      <c r="J200" s="173" t="s">
        <v>208</v>
      </c>
      <c r="K200" s="174">
        <v>1</v>
      </c>
      <c r="L200" s="254">
        <v>0</v>
      </c>
      <c r="M200" s="253"/>
      <c r="N200" s="255">
        <f t="shared" si="45"/>
        <v>0</v>
      </c>
      <c r="O200" s="249"/>
      <c r="P200" s="249"/>
      <c r="Q200" s="249"/>
      <c r="R200" s="134"/>
      <c r="T200" s="167" t="s">
        <v>18</v>
      </c>
      <c r="U200" s="41" t="s">
        <v>42</v>
      </c>
      <c r="V200" s="33"/>
      <c r="W200" s="168">
        <f t="shared" si="46"/>
        <v>0</v>
      </c>
      <c r="X200" s="168">
        <v>0</v>
      </c>
      <c r="Y200" s="168">
        <f t="shared" si="47"/>
        <v>0</v>
      </c>
      <c r="Z200" s="168">
        <v>0</v>
      </c>
      <c r="AA200" s="169">
        <f t="shared" si="48"/>
        <v>0</v>
      </c>
      <c r="AR200" s="15" t="s">
        <v>154</v>
      </c>
      <c r="AT200" s="15" t="s">
        <v>151</v>
      </c>
      <c r="AU200" s="15" t="s">
        <v>84</v>
      </c>
      <c r="AY200" s="15" t="s">
        <v>143</v>
      </c>
      <c r="BE200" s="110">
        <f t="shared" si="49"/>
        <v>0</v>
      </c>
      <c r="BF200" s="110">
        <f t="shared" si="50"/>
        <v>0</v>
      </c>
      <c r="BG200" s="110">
        <f t="shared" si="51"/>
        <v>0</v>
      </c>
      <c r="BH200" s="110">
        <f t="shared" si="52"/>
        <v>0</v>
      </c>
      <c r="BI200" s="110">
        <f t="shared" si="53"/>
        <v>0</v>
      </c>
      <c r="BJ200" s="15" t="s">
        <v>84</v>
      </c>
      <c r="BK200" s="170">
        <f t="shared" si="54"/>
        <v>0</v>
      </c>
      <c r="BL200" s="15" t="s">
        <v>148</v>
      </c>
      <c r="BM200" s="15" t="s">
        <v>415</v>
      </c>
    </row>
    <row r="201" spans="2:65" s="1" customFormat="1" ht="31.5" customHeight="1">
      <c r="B201" s="132"/>
      <c r="C201" s="162" t="s">
        <v>416</v>
      </c>
      <c r="D201" s="162" t="s">
        <v>144</v>
      </c>
      <c r="E201" s="163" t="s">
        <v>417</v>
      </c>
      <c r="F201" s="248" t="s">
        <v>418</v>
      </c>
      <c r="G201" s="249"/>
      <c r="H201" s="249"/>
      <c r="I201" s="249"/>
      <c r="J201" s="164" t="s">
        <v>147</v>
      </c>
      <c r="K201" s="165">
        <v>47</v>
      </c>
      <c r="L201" s="250">
        <v>0</v>
      </c>
      <c r="M201" s="249"/>
      <c r="N201" s="251">
        <f t="shared" si="45"/>
        <v>0</v>
      </c>
      <c r="O201" s="249"/>
      <c r="P201" s="249"/>
      <c r="Q201" s="249"/>
      <c r="R201" s="134"/>
      <c r="T201" s="167" t="s">
        <v>18</v>
      </c>
      <c r="U201" s="41" t="s">
        <v>42</v>
      </c>
      <c r="V201" s="33"/>
      <c r="W201" s="168">
        <f t="shared" si="46"/>
        <v>0</v>
      </c>
      <c r="X201" s="168">
        <v>0</v>
      </c>
      <c r="Y201" s="168">
        <f t="shared" si="47"/>
        <v>0</v>
      </c>
      <c r="Z201" s="168">
        <v>0</v>
      </c>
      <c r="AA201" s="169">
        <f t="shared" si="48"/>
        <v>0</v>
      </c>
      <c r="AR201" s="15" t="s">
        <v>148</v>
      </c>
      <c r="AT201" s="15" t="s">
        <v>144</v>
      </c>
      <c r="AU201" s="15" t="s">
        <v>84</v>
      </c>
      <c r="AY201" s="15" t="s">
        <v>143</v>
      </c>
      <c r="BE201" s="110">
        <f t="shared" si="49"/>
        <v>0</v>
      </c>
      <c r="BF201" s="110">
        <f t="shared" si="50"/>
        <v>0</v>
      </c>
      <c r="BG201" s="110">
        <f t="shared" si="51"/>
        <v>0</v>
      </c>
      <c r="BH201" s="110">
        <f t="shared" si="52"/>
        <v>0</v>
      </c>
      <c r="BI201" s="110">
        <f t="shared" si="53"/>
        <v>0</v>
      </c>
      <c r="BJ201" s="15" t="s">
        <v>84</v>
      </c>
      <c r="BK201" s="170">
        <f t="shared" si="54"/>
        <v>0</v>
      </c>
      <c r="BL201" s="15" t="s">
        <v>148</v>
      </c>
      <c r="BM201" s="15" t="s">
        <v>419</v>
      </c>
    </row>
    <row r="202" spans="2:65" s="1" customFormat="1" ht="31.5" customHeight="1">
      <c r="B202" s="132"/>
      <c r="C202" s="162" t="s">
        <v>420</v>
      </c>
      <c r="D202" s="162" t="s">
        <v>144</v>
      </c>
      <c r="E202" s="163" t="s">
        <v>186</v>
      </c>
      <c r="F202" s="248" t="s">
        <v>187</v>
      </c>
      <c r="G202" s="249"/>
      <c r="H202" s="249"/>
      <c r="I202" s="249"/>
      <c r="J202" s="164" t="s">
        <v>147</v>
      </c>
      <c r="K202" s="165">
        <v>9</v>
      </c>
      <c r="L202" s="250">
        <v>0</v>
      </c>
      <c r="M202" s="249"/>
      <c r="N202" s="251">
        <f t="shared" si="45"/>
        <v>0</v>
      </c>
      <c r="O202" s="249"/>
      <c r="P202" s="249"/>
      <c r="Q202" s="249"/>
      <c r="R202" s="134"/>
      <c r="T202" s="167" t="s">
        <v>18</v>
      </c>
      <c r="U202" s="41" t="s">
        <v>42</v>
      </c>
      <c r="V202" s="33"/>
      <c r="W202" s="168">
        <f t="shared" si="46"/>
        <v>0</v>
      </c>
      <c r="X202" s="168">
        <v>0</v>
      </c>
      <c r="Y202" s="168">
        <f t="shared" si="47"/>
        <v>0</v>
      </c>
      <c r="Z202" s="168">
        <v>0</v>
      </c>
      <c r="AA202" s="169">
        <f t="shared" si="48"/>
        <v>0</v>
      </c>
      <c r="AR202" s="15" t="s">
        <v>148</v>
      </c>
      <c r="AT202" s="15" t="s">
        <v>144</v>
      </c>
      <c r="AU202" s="15" t="s">
        <v>84</v>
      </c>
      <c r="AY202" s="15" t="s">
        <v>143</v>
      </c>
      <c r="BE202" s="110">
        <f t="shared" si="49"/>
        <v>0</v>
      </c>
      <c r="BF202" s="110">
        <f t="shared" si="50"/>
        <v>0</v>
      </c>
      <c r="BG202" s="110">
        <f t="shared" si="51"/>
        <v>0</v>
      </c>
      <c r="BH202" s="110">
        <f t="shared" si="52"/>
        <v>0</v>
      </c>
      <c r="BI202" s="110">
        <f t="shared" si="53"/>
        <v>0</v>
      </c>
      <c r="BJ202" s="15" t="s">
        <v>84</v>
      </c>
      <c r="BK202" s="170">
        <f t="shared" si="54"/>
        <v>0</v>
      </c>
      <c r="BL202" s="15" t="s">
        <v>148</v>
      </c>
      <c r="BM202" s="15" t="s">
        <v>421</v>
      </c>
    </row>
    <row r="203" spans="2:65" s="1" customFormat="1" ht="31.5" customHeight="1">
      <c r="B203" s="132"/>
      <c r="C203" s="162" t="s">
        <v>422</v>
      </c>
      <c r="D203" s="162" t="s">
        <v>144</v>
      </c>
      <c r="E203" s="163" t="s">
        <v>190</v>
      </c>
      <c r="F203" s="248" t="s">
        <v>191</v>
      </c>
      <c r="G203" s="249"/>
      <c r="H203" s="249"/>
      <c r="I203" s="249"/>
      <c r="J203" s="164" t="s">
        <v>147</v>
      </c>
      <c r="K203" s="165">
        <v>7</v>
      </c>
      <c r="L203" s="250">
        <v>0</v>
      </c>
      <c r="M203" s="249"/>
      <c r="N203" s="251">
        <f t="shared" si="45"/>
        <v>0</v>
      </c>
      <c r="O203" s="249"/>
      <c r="P203" s="249"/>
      <c r="Q203" s="249"/>
      <c r="R203" s="134"/>
      <c r="T203" s="167" t="s">
        <v>18</v>
      </c>
      <c r="U203" s="41" t="s">
        <v>42</v>
      </c>
      <c r="V203" s="33"/>
      <c r="W203" s="168">
        <f t="shared" si="46"/>
        <v>0</v>
      </c>
      <c r="X203" s="168">
        <v>0</v>
      </c>
      <c r="Y203" s="168">
        <f t="shared" si="47"/>
        <v>0</v>
      </c>
      <c r="Z203" s="168">
        <v>0</v>
      </c>
      <c r="AA203" s="169">
        <f t="shared" si="48"/>
        <v>0</v>
      </c>
      <c r="AR203" s="15" t="s">
        <v>148</v>
      </c>
      <c r="AT203" s="15" t="s">
        <v>144</v>
      </c>
      <c r="AU203" s="15" t="s">
        <v>84</v>
      </c>
      <c r="AY203" s="15" t="s">
        <v>143</v>
      </c>
      <c r="BE203" s="110">
        <f t="shared" si="49"/>
        <v>0</v>
      </c>
      <c r="BF203" s="110">
        <f t="shared" si="50"/>
        <v>0</v>
      </c>
      <c r="BG203" s="110">
        <f t="shared" si="51"/>
        <v>0</v>
      </c>
      <c r="BH203" s="110">
        <f t="shared" si="52"/>
        <v>0</v>
      </c>
      <c r="BI203" s="110">
        <f t="shared" si="53"/>
        <v>0</v>
      </c>
      <c r="BJ203" s="15" t="s">
        <v>84</v>
      </c>
      <c r="BK203" s="170">
        <f t="shared" si="54"/>
        <v>0</v>
      </c>
      <c r="BL203" s="15" t="s">
        <v>148</v>
      </c>
      <c r="BM203" s="15" t="s">
        <v>423</v>
      </c>
    </row>
    <row r="204" spans="2:65" s="1" customFormat="1" ht="31.5" customHeight="1">
      <c r="B204" s="132"/>
      <c r="C204" s="162" t="s">
        <v>424</v>
      </c>
      <c r="D204" s="162" t="s">
        <v>144</v>
      </c>
      <c r="E204" s="163" t="s">
        <v>194</v>
      </c>
      <c r="F204" s="248" t="s">
        <v>195</v>
      </c>
      <c r="G204" s="249"/>
      <c r="H204" s="249"/>
      <c r="I204" s="249"/>
      <c r="J204" s="164" t="s">
        <v>147</v>
      </c>
      <c r="K204" s="165">
        <v>16</v>
      </c>
      <c r="L204" s="250">
        <v>0</v>
      </c>
      <c r="M204" s="249"/>
      <c r="N204" s="251">
        <f t="shared" si="45"/>
        <v>0</v>
      </c>
      <c r="O204" s="249"/>
      <c r="P204" s="249"/>
      <c r="Q204" s="249"/>
      <c r="R204" s="134"/>
      <c r="T204" s="167" t="s">
        <v>18</v>
      </c>
      <c r="U204" s="41" t="s">
        <v>42</v>
      </c>
      <c r="V204" s="33"/>
      <c r="W204" s="168">
        <f t="shared" si="46"/>
        <v>0</v>
      </c>
      <c r="X204" s="168">
        <v>0</v>
      </c>
      <c r="Y204" s="168">
        <f t="shared" si="47"/>
        <v>0</v>
      </c>
      <c r="Z204" s="168">
        <v>0</v>
      </c>
      <c r="AA204" s="169">
        <f t="shared" si="48"/>
        <v>0</v>
      </c>
      <c r="AR204" s="15" t="s">
        <v>148</v>
      </c>
      <c r="AT204" s="15" t="s">
        <v>144</v>
      </c>
      <c r="AU204" s="15" t="s">
        <v>84</v>
      </c>
      <c r="AY204" s="15" t="s">
        <v>143</v>
      </c>
      <c r="BE204" s="110">
        <f t="shared" si="49"/>
        <v>0</v>
      </c>
      <c r="BF204" s="110">
        <f t="shared" si="50"/>
        <v>0</v>
      </c>
      <c r="BG204" s="110">
        <f t="shared" si="51"/>
        <v>0</v>
      </c>
      <c r="BH204" s="110">
        <f t="shared" si="52"/>
        <v>0</v>
      </c>
      <c r="BI204" s="110">
        <f t="shared" si="53"/>
        <v>0</v>
      </c>
      <c r="BJ204" s="15" t="s">
        <v>84</v>
      </c>
      <c r="BK204" s="170">
        <f t="shared" si="54"/>
        <v>0</v>
      </c>
      <c r="BL204" s="15" t="s">
        <v>148</v>
      </c>
      <c r="BM204" s="15" t="s">
        <v>425</v>
      </c>
    </row>
    <row r="205" spans="2:65" s="1" customFormat="1" ht="31.5" customHeight="1">
      <c r="B205" s="132"/>
      <c r="C205" s="162" t="s">
        <v>426</v>
      </c>
      <c r="D205" s="162" t="s">
        <v>144</v>
      </c>
      <c r="E205" s="163" t="s">
        <v>198</v>
      </c>
      <c r="F205" s="248" t="s">
        <v>199</v>
      </c>
      <c r="G205" s="249"/>
      <c r="H205" s="249"/>
      <c r="I205" s="249"/>
      <c r="J205" s="164" t="s">
        <v>147</v>
      </c>
      <c r="K205" s="165">
        <v>9</v>
      </c>
      <c r="L205" s="250">
        <v>0</v>
      </c>
      <c r="M205" s="249"/>
      <c r="N205" s="251">
        <f t="shared" si="45"/>
        <v>0</v>
      </c>
      <c r="O205" s="249"/>
      <c r="P205" s="249"/>
      <c r="Q205" s="249"/>
      <c r="R205" s="134"/>
      <c r="T205" s="167" t="s">
        <v>18</v>
      </c>
      <c r="U205" s="41" t="s">
        <v>42</v>
      </c>
      <c r="V205" s="33"/>
      <c r="W205" s="168">
        <f t="shared" si="46"/>
        <v>0</v>
      </c>
      <c r="X205" s="168">
        <v>0</v>
      </c>
      <c r="Y205" s="168">
        <f t="shared" si="47"/>
        <v>0</v>
      </c>
      <c r="Z205" s="168">
        <v>0</v>
      </c>
      <c r="AA205" s="169">
        <f t="shared" si="48"/>
        <v>0</v>
      </c>
      <c r="AR205" s="15" t="s">
        <v>148</v>
      </c>
      <c r="AT205" s="15" t="s">
        <v>144</v>
      </c>
      <c r="AU205" s="15" t="s">
        <v>84</v>
      </c>
      <c r="AY205" s="15" t="s">
        <v>143</v>
      </c>
      <c r="BE205" s="110">
        <f t="shared" si="49"/>
        <v>0</v>
      </c>
      <c r="BF205" s="110">
        <f t="shared" si="50"/>
        <v>0</v>
      </c>
      <c r="BG205" s="110">
        <f t="shared" si="51"/>
        <v>0</v>
      </c>
      <c r="BH205" s="110">
        <f t="shared" si="52"/>
        <v>0</v>
      </c>
      <c r="BI205" s="110">
        <f t="shared" si="53"/>
        <v>0</v>
      </c>
      <c r="BJ205" s="15" t="s">
        <v>84</v>
      </c>
      <c r="BK205" s="170">
        <f t="shared" si="54"/>
        <v>0</v>
      </c>
      <c r="BL205" s="15" t="s">
        <v>148</v>
      </c>
      <c r="BM205" s="15" t="s">
        <v>427</v>
      </c>
    </row>
    <row r="206" spans="2:65" s="1" customFormat="1" ht="31.5" customHeight="1">
      <c r="B206" s="132"/>
      <c r="C206" s="162" t="s">
        <v>428</v>
      </c>
      <c r="D206" s="162" t="s">
        <v>144</v>
      </c>
      <c r="E206" s="163" t="s">
        <v>429</v>
      </c>
      <c r="F206" s="248" t="s">
        <v>430</v>
      </c>
      <c r="G206" s="249"/>
      <c r="H206" s="249"/>
      <c r="I206" s="249"/>
      <c r="J206" s="164" t="s">
        <v>147</v>
      </c>
      <c r="K206" s="165">
        <v>37</v>
      </c>
      <c r="L206" s="250">
        <v>0</v>
      </c>
      <c r="M206" s="249"/>
      <c r="N206" s="251">
        <f t="shared" si="45"/>
        <v>0</v>
      </c>
      <c r="O206" s="249"/>
      <c r="P206" s="249"/>
      <c r="Q206" s="249"/>
      <c r="R206" s="134"/>
      <c r="T206" s="167" t="s">
        <v>18</v>
      </c>
      <c r="U206" s="41" t="s">
        <v>42</v>
      </c>
      <c r="V206" s="33"/>
      <c r="W206" s="168">
        <f t="shared" si="46"/>
        <v>0</v>
      </c>
      <c r="X206" s="168">
        <v>0</v>
      </c>
      <c r="Y206" s="168">
        <f t="shared" si="47"/>
        <v>0</v>
      </c>
      <c r="Z206" s="168">
        <v>0</v>
      </c>
      <c r="AA206" s="169">
        <f t="shared" si="48"/>
        <v>0</v>
      </c>
      <c r="AR206" s="15" t="s">
        <v>148</v>
      </c>
      <c r="AT206" s="15" t="s">
        <v>144</v>
      </c>
      <c r="AU206" s="15" t="s">
        <v>84</v>
      </c>
      <c r="AY206" s="15" t="s">
        <v>143</v>
      </c>
      <c r="BE206" s="110">
        <f t="shared" si="49"/>
        <v>0</v>
      </c>
      <c r="BF206" s="110">
        <f t="shared" si="50"/>
        <v>0</v>
      </c>
      <c r="BG206" s="110">
        <f t="shared" si="51"/>
        <v>0</v>
      </c>
      <c r="BH206" s="110">
        <f t="shared" si="52"/>
        <v>0</v>
      </c>
      <c r="BI206" s="110">
        <f t="shared" si="53"/>
        <v>0</v>
      </c>
      <c r="BJ206" s="15" t="s">
        <v>84</v>
      </c>
      <c r="BK206" s="170">
        <f t="shared" si="54"/>
        <v>0</v>
      </c>
      <c r="BL206" s="15" t="s">
        <v>148</v>
      </c>
      <c r="BM206" s="15" t="s">
        <v>431</v>
      </c>
    </row>
    <row r="207" spans="2:65" s="1" customFormat="1" ht="31.5" customHeight="1">
      <c r="B207" s="132"/>
      <c r="C207" s="162" t="s">
        <v>432</v>
      </c>
      <c r="D207" s="162" t="s">
        <v>144</v>
      </c>
      <c r="E207" s="163" t="s">
        <v>202</v>
      </c>
      <c r="F207" s="248" t="s">
        <v>203</v>
      </c>
      <c r="G207" s="249"/>
      <c r="H207" s="249"/>
      <c r="I207" s="249"/>
      <c r="J207" s="164" t="s">
        <v>147</v>
      </c>
      <c r="K207" s="165">
        <v>78</v>
      </c>
      <c r="L207" s="250">
        <v>0</v>
      </c>
      <c r="M207" s="249"/>
      <c r="N207" s="251">
        <f t="shared" si="45"/>
        <v>0</v>
      </c>
      <c r="O207" s="249"/>
      <c r="P207" s="249"/>
      <c r="Q207" s="249"/>
      <c r="R207" s="134"/>
      <c r="T207" s="167" t="s">
        <v>18</v>
      </c>
      <c r="U207" s="41" t="s">
        <v>42</v>
      </c>
      <c r="V207" s="33"/>
      <c r="W207" s="168">
        <f t="shared" si="46"/>
        <v>0</v>
      </c>
      <c r="X207" s="168">
        <v>0</v>
      </c>
      <c r="Y207" s="168">
        <f t="shared" si="47"/>
        <v>0</v>
      </c>
      <c r="Z207" s="168">
        <v>0</v>
      </c>
      <c r="AA207" s="169">
        <f t="shared" si="48"/>
        <v>0</v>
      </c>
      <c r="AR207" s="15" t="s">
        <v>148</v>
      </c>
      <c r="AT207" s="15" t="s">
        <v>144</v>
      </c>
      <c r="AU207" s="15" t="s">
        <v>84</v>
      </c>
      <c r="AY207" s="15" t="s">
        <v>143</v>
      </c>
      <c r="BE207" s="110">
        <f t="shared" si="49"/>
        <v>0</v>
      </c>
      <c r="BF207" s="110">
        <f t="shared" si="50"/>
        <v>0</v>
      </c>
      <c r="BG207" s="110">
        <f t="shared" si="51"/>
        <v>0</v>
      </c>
      <c r="BH207" s="110">
        <f t="shared" si="52"/>
        <v>0</v>
      </c>
      <c r="BI207" s="110">
        <f t="shared" si="53"/>
        <v>0</v>
      </c>
      <c r="BJ207" s="15" t="s">
        <v>84</v>
      </c>
      <c r="BK207" s="170">
        <f t="shared" si="54"/>
        <v>0</v>
      </c>
      <c r="BL207" s="15" t="s">
        <v>148</v>
      </c>
      <c r="BM207" s="15" t="s">
        <v>433</v>
      </c>
    </row>
    <row r="208" spans="2:65" s="1" customFormat="1" ht="31.5" customHeight="1">
      <c r="B208" s="132"/>
      <c r="C208" s="162" t="s">
        <v>434</v>
      </c>
      <c r="D208" s="162" t="s">
        <v>144</v>
      </c>
      <c r="E208" s="163" t="s">
        <v>435</v>
      </c>
      <c r="F208" s="248" t="s">
        <v>436</v>
      </c>
      <c r="G208" s="249"/>
      <c r="H208" s="249"/>
      <c r="I208" s="249"/>
      <c r="J208" s="164" t="s">
        <v>147</v>
      </c>
      <c r="K208" s="165">
        <v>47</v>
      </c>
      <c r="L208" s="250">
        <v>0</v>
      </c>
      <c r="M208" s="249"/>
      <c r="N208" s="251">
        <f t="shared" si="45"/>
        <v>0</v>
      </c>
      <c r="O208" s="249"/>
      <c r="P208" s="249"/>
      <c r="Q208" s="249"/>
      <c r="R208" s="134"/>
      <c r="T208" s="167" t="s">
        <v>18</v>
      </c>
      <c r="U208" s="41" t="s">
        <v>42</v>
      </c>
      <c r="V208" s="33"/>
      <c r="W208" s="168">
        <f t="shared" si="46"/>
        <v>0</v>
      </c>
      <c r="X208" s="168">
        <v>0</v>
      </c>
      <c r="Y208" s="168">
        <f t="shared" si="47"/>
        <v>0</v>
      </c>
      <c r="Z208" s="168">
        <v>0</v>
      </c>
      <c r="AA208" s="169">
        <f t="shared" si="48"/>
        <v>0</v>
      </c>
      <c r="AR208" s="15" t="s">
        <v>148</v>
      </c>
      <c r="AT208" s="15" t="s">
        <v>144</v>
      </c>
      <c r="AU208" s="15" t="s">
        <v>84</v>
      </c>
      <c r="AY208" s="15" t="s">
        <v>143</v>
      </c>
      <c r="BE208" s="110">
        <f t="shared" si="49"/>
        <v>0</v>
      </c>
      <c r="BF208" s="110">
        <f t="shared" si="50"/>
        <v>0</v>
      </c>
      <c r="BG208" s="110">
        <f t="shared" si="51"/>
        <v>0</v>
      </c>
      <c r="BH208" s="110">
        <f t="shared" si="52"/>
        <v>0</v>
      </c>
      <c r="BI208" s="110">
        <f t="shared" si="53"/>
        <v>0</v>
      </c>
      <c r="BJ208" s="15" t="s">
        <v>84</v>
      </c>
      <c r="BK208" s="170">
        <f t="shared" si="54"/>
        <v>0</v>
      </c>
      <c r="BL208" s="15" t="s">
        <v>148</v>
      </c>
      <c r="BM208" s="15" t="s">
        <v>437</v>
      </c>
    </row>
    <row r="209" spans="2:63" s="10" customFormat="1" ht="21.75" customHeight="1">
      <c r="B209" s="151"/>
      <c r="C209" s="152"/>
      <c r="D209" s="161" t="s">
        <v>116</v>
      </c>
      <c r="E209" s="161"/>
      <c r="F209" s="161"/>
      <c r="G209" s="161"/>
      <c r="H209" s="161"/>
      <c r="I209" s="161"/>
      <c r="J209" s="161"/>
      <c r="K209" s="161"/>
      <c r="L209" s="161"/>
      <c r="M209" s="161"/>
      <c r="N209" s="264">
        <f>BK209</f>
        <v>0</v>
      </c>
      <c r="O209" s="265"/>
      <c r="P209" s="265"/>
      <c r="Q209" s="265"/>
      <c r="R209" s="154"/>
      <c r="T209" s="155"/>
      <c r="U209" s="152"/>
      <c r="V209" s="152"/>
      <c r="W209" s="156">
        <f>SUM(W210:W247)</f>
        <v>0</v>
      </c>
      <c r="X209" s="152"/>
      <c r="Y209" s="156">
        <f>SUM(Y210:Y247)</f>
        <v>0</v>
      </c>
      <c r="Z209" s="152"/>
      <c r="AA209" s="157">
        <f>SUM(AA210:AA247)</f>
        <v>0</v>
      </c>
      <c r="AR209" s="158" t="s">
        <v>82</v>
      </c>
      <c r="AT209" s="159" t="s">
        <v>74</v>
      </c>
      <c r="AU209" s="159" t="s">
        <v>84</v>
      </c>
      <c r="AY209" s="158" t="s">
        <v>143</v>
      </c>
      <c r="BK209" s="160">
        <f>SUM(BK210:BK247)</f>
        <v>0</v>
      </c>
    </row>
    <row r="210" spans="2:65" s="1" customFormat="1" ht="22.5" customHeight="1">
      <c r="B210" s="132"/>
      <c r="C210" s="162" t="s">
        <v>438</v>
      </c>
      <c r="D210" s="162" t="s">
        <v>144</v>
      </c>
      <c r="E210" s="163" t="s">
        <v>439</v>
      </c>
      <c r="F210" s="248" t="s">
        <v>440</v>
      </c>
      <c r="G210" s="249"/>
      <c r="H210" s="249"/>
      <c r="I210" s="249"/>
      <c r="J210" s="164" t="s">
        <v>208</v>
      </c>
      <c r="K210" s="165">
        <v>1</v>
      </c>
      <c r="L210" s="250">
        <v>0</v>
      </c>
      <c r="M210" s="249"/>
      <c r="N210" s="251">
        <f aca="true" t="shared" si="55" ref="N210:N247">ROUND(L210*K210,3)</f>
        <v>0</v>
      </c>
      <c r="O210" s="249"/>
      <c r="P210" s="249"/>
      <c r="Q210" s="249"/>
      <c r="R210" s="134"/>
      <c r="T210" s="167" t="s">
        <v>18</v>
      </c>
      <c r="U210" s="41" t="s">
        <v>42</v>
      </c>
      <c r="V210" s="33"/>
      <c r="W210" s="168">
        <f aca="true" t="shared" si="56" ref="W210:W247">V210*K210</f>
        <v>0</v>
      </c>
      <c r="X210" s="168">
        <v>0</v>
      </c>
      <c r="Y210" s="168">
        <f aca="true" t="shared" si="57" ref="Y210:Y247">X210*K210</f>
        <v>0</v>
      </c>
      <c r="Z210" s="168">
        <v>0</v>
      </c>
      <c r="AA210" s="169">
        <f aca="true" t="shared" si="58" ref="AA210:AA247">Z210*K210</f>
        <v>0</v>
      </c>
      <c r="AR210" s="15" t="s">
        <v>148</v>
      </c>
      <c r="AT210" s="15" t="s">
        <v>144</v>
      </c>
      <c r="AU210" s="15" t="s">
        <v>149</v>
      </c>
      <c r="AY210" s="15" t="s">
        <v>143</v>
      </c>
      <c r="BE210" s="110">
        <f aca="true" t="shared" si="59" ref="BE210:BE247">IF(U210="základná",N210,0)</f>
        <v>0</v>
      </c>
      <c r="BF210" s="110">
        <f aca="true" t="shared" si="60" ref="BF210:BF247">IF(U210="znížená",N210,0)</f>
        <v>0</v>
      </c>
      <c r="BG210" s="110">
        <f aca="true" t="shared" si="61" ref="BG210:BG247">IF(U210="zákl. prenesená",N210,0)</f>
        <v>0</v>
      </c>
      <c r="BH210" s="110">
        <f aca="true" t="shared" si="62" ref="BH210:BH247">IF(U210="zníž. prenesená",N210,0)</f>
        <v>0</v>
      </c>
      <c r="BI210" s="110">
        <f aca="true" t="shared" si="63" ref="BI210:BI247">IF(U210="nulová",N210,0)</f>
        <v>0</v>
      </c>
      <c r="BJ210" s="15" t="s">
        <v>84</v>
      </c>
      <c r="BK210" s="170">
        <f aca="true" t="shared" si="64" ref="BK210:BK247">ROUND(L210*K210,3)</f>
        <v>0</v>
      </c>
      <c r="BL210" s="15" t="s">
        <v>148</v>
      </c>
      <c r="BM210" s="15" t="s">
        <v>441</v>
      </c>
    </row>
    <row r="211" spans="2:65" s="1" customFormat="1" ht="22.5" customHeight="1">
      <c r="B211" s="132"/>
      <c r="C211" s="171" t="s">
        <v>442</v>
      </c>
      <c r="D211" s="171" t="s">
        <v>151</v>
      </c>
      <c r="E211" s="172" t="s">
        <v>443</v>
      </c>
      <c r="F211" s="252" t="s">
        <v>444</v>
      </c>
      <c r="G211" s="253"/>
      <c r="H211" s="253"/>
      <c r="I211" s="253"/>
      <c r="J211" s="173" t="s">
        <v>208</v>
      </c>
      <c r="K211" s="174">
        <v>1</v>
      </c>
      <c r="L211" s="254">
        <v>0</v>
      </c>
      <c r="M211" s="253"/>
      <c r="N211" s="255">
        <f t="shared" si="55"/>
        <v>0</v>
      </c>
      <c r="O211" s="249"/>
      <c r="P211" s="249"/>
      <c r="Q211" s="249"/>
      <c r="R211" s="134"/>
      <c r="T211" s="167" t="s">
        <v>18</v>
      </c>
      <c r="U211" s="41" t="s">
        <v>42</v>
      </c>
      <c r="V211" s="33"/>
      <c r="W211" s="168">
        <f t="shared" si="56"/>
        <v>0</v>
      </c>
      <c r="X211" s="168">
        <v>0</v>
      </c>
      <c r="Y211" s="168">
        <f t="shared" si="57"/>
        <v>0</v>
      </c>
      <c r="Z211" s="168">
        <v>0</v>
      </c>
      <c r="AA211" s="169">
        <f t="shared" si="58"/>
        <v>0</v>
      </c>
      <c r="AR211" s="15" t="s">
        <v>154</v>
      </c>
      <c r="AT211" s="15" t="s">
        <v>151</v>
      </c>
      <c r="AU211" s="15" t="s">
        <v>149</v>
      </c>
      <c r="AY211" s="15" t="s">
        <v>143</v>
      </c>
      <c r="BE211" s="110">
        <f t="shared" si="59"/>
        <v>0</v>
      </c>
      <c r="BF211" s="110">
        <f t="shared" si="60"/>
        <v>0</v>
      </c>
      <c r="BG211" s="110">
        <f t="shared" si="61"/>
        <v>0</v>
      </c>
      <c r="BH211" s="110">
        <f t="shared" si="62"/>
        <v>0</v>
      </c>
      <c r="BI211" s="110">
        <f t="shared" si="63"/>
        <v>0</v>
      </c>
      <c r="BJ211" s="15" t="s">
        <v>84</v>
      </c>
      <c r="BK211" s="170">
        <f t="shared" si="64"/>
        <v>0</v>
      </c>
      <c r="BL211" s="15" t="s">
        <v>148</v>
      </c>
      <c r="BM211" s="15" t="s">
        <v>445</v>
      </c>
    </row>
    <row r="212" spans="2:65" s="1" customFormat="1" ht="22.5" customHeight="1">
      <c r="B212" s="132"/>
      <c r="C212" s="162" t="s">
        <v>446</v>
      </c>
      <c r="D212" s="162" t="s">
        <v>144</v>
      </c>
      <c r="E212" s="163" t="s">
        <v>447</v>
      </c>
      <c r="F212" s="248" t="s">
        <v>448</v>
      </c>
      <c r="G212" s="249"/>
      <c r="H212" s="249"/>
      <c r="I212" s="249"/>
      <c r="J212" s="164" t="s">
        <v>208</v>
      </c>
      <c r="K212" s="165">
        <v>1</v>
      </c>
      <c r="L212" s="250">
        <v>0</v>
      </c>
      <c r="M212" s="249"/>
      <c r="N212" s="251">
        <f t="shared" si="55"/>
        <v>0</v>
      </c>
      <c r="O212" s="249"/>
      <c r="P212" s="249"/>
      <c r="Q212" s="249"/>
      <c r="R212" s="134"/>
      <c r="T212" s="167" t="s">
        <v>18</v>
      </c>
      <c r="U212" s="41" t="s">
        <v>42</v>
      </c>
      <c r="V212" s="33"/>
      <c r="W212" s="168">
        <f t="shared" si="56"/>
        <v>0</v>
      </c>
      <c r="X212" s="168">
        <v>0</v>
      </c>
      <c r="Y212" s="168">
        <f t="shared" si="57"/>
        <v>0</v>
      </c>
      <c r="Z212" s="168">
        <v>0</v>
      </c>
      <c r="AA212" s="169">
        <f t="shared" si="58"/>
        <v>0</v>
      </c>
      <c r="AR212" s="15" t="s">
        <v>148</v>
      </c>
      <c r="AT212" s="15" t="s">
        <v>144</v>
      </c>
      <c r="AU212" s="15" t="s">
        <v>149</v>
      </c>
      <c r="AY212" s="15" t="s">
        <v>143</v>
      </c>
      <c r="BE212" s="110">
        <f t="shared" si="59"/>
        <v>0</v>
      </c>
      <c r="BF212" s="110">
        <f t="shared" si="60"/>
        <v>0</v>
      </c>
      <c r="BG212" s="110">
        <f t="shared" si="61"/>
        <v>0</v>
      </c>
      <c r="BH212" s="110">
        <f t="shared" si="62"/>
        <v>0</v>
      </c>
      <c r="BI212" s="110">
        <f t="shared" si="63"/>
        <v>0</v>
      </c>
      <c r="BJ212" s="15" t="s">
        <v>84</v>
      </c>
      <c r="BK212" s="170">
        <f t="shared" si="64"/>
        <v>0</v>
      </c>
      <c r="BL212" s="15" t="s">
        <v>148</v>
      </c>
      <c r="BM212" s="15" t="s">
        <v>449</v>
      </c>
    </row>
    <row r="213" spans="2:65" s="1" customFormat="1" ht="31.5" customHeight="1">
      <c r="B213" s="132"/>
      <c r="C213" s="171" t="s">
        <v>450</v>
      </c>
      <c r="D213" s="171" t="s">
        <v>151</v>
      </c>
      <c r="E213" s="172" t="s">
        <v>451</v>
      </c>
      <c r="F213" s="252" t="s">
        <v>452</v>
      </c>
      <c r="G213" s="253"/>
      <c r="H213" s="253"/>
      <c r="I213" s="253"/>
      <c r="J213" s="173" t="s">
        <v>208</v>
      </c>
      <c r="K213" s="174">
        <v>1</v>
      </c>
      <c r="L213" s="254">
        <v>0</v>
      </c>
      <c r="M213" s="253"/>
      <c r="N213" s="255">
        <f t="shared" si="55"/>
        <v>0</v>
      </c>
      <c r="O213" s="249"/>
      <c r="P213" s="249"/>
      <c r="Q213" s="249"/>
      <c r="R213" s="134"/>
      <c r="T213" s="167" t="s">
        <v>18</v>
      </c>
      <c r="U213" s="41" t="s">
        <v>42</v>
      </c>
      <c r="V213" s="33"/>
      <c r="W213" s="168">
        <f t="shared" si="56"/>
        <v>0</v>
      </c>
      <c r="X213" s="168">
        <v>0</v>
      </c>
      <c r="Y213" s="168">
        <f t="shared" si="57"/>
        <v>0</v>
      </c>
      <c r="Z213" s="168">
        <v>0</v>
      </c>
      <c r="AA213" s="169">
        <f t="shared" si="58"/>
        <v>0</v>
      </c>
      <c r="AR213" s="15" t="s">
        <v>154</v>
      </c>
      <c r="AT213" s="15" t="s">
        <v>151</v>
      </c>
      <c r="AU213" s="15" t="s">
        <v>149</v>
      </c>
      <c r="AY213" s="15" t="s">
        <v>143</v>
      </c>
      <c r="BE213" s="110">
        <f t="shared" si="59"/>
        <v>0</v>
      </c>
      <c r="BF213" s="110">
        <f t="shared" si="60"/>
        <v>0</v>
      </c>
      <c r="BG213" s="110">
        <f t="shared" si="61"/>
        <v>0</v>
      </c>
      <c r="BH213" s="110">
        <f t="shared" si="62"/>
        <v>0</v>
      </c>
      <c r="BI213" s="110">
        <f t="shared" si="63"/>
        <v>0</v>
      </c>
      <c r="BJ213" s="15" t="s">
        <v>84</v>
      </c>
      <c r="BK213" s="170">
        <f t="shared" si="64"/>
        <v>0</v>
      </c>
      <c r="BL213" s="15" t="s">
        <v>148</v>
      </c>
      <c r="BM213" s="15" t="s">
        <v>453</v>
      </c>
    </row>
    <row r="214" spans="2:65" s="1" customFormat="1" ht="22.5" customHeight="1">
      <c r="B214" s="132"/>
      <c r="C214" s="162" t="s">
        <v>454</v>
      </c>
      <c r="D214" s="162" t="s">
        <v>144</v>
      </c>
      <c r="E214" s="163" t="s">
        <v>206</v>
      </c>
      <c r="F214" s="248" t="s">
        <v>207</v>
      </c>
      <c r="G214" s="249"/>
      <c r="H214" s="249"/>
      <c r="I214" s="249"/>
      <c r="J214" s="164" t="s">
        <v>208</v>
      </c>
      <c r="K214" s="165">
        <v>1</v>
      </c>
      <c r="L214" s="250">
        <v>0</v>
      </c>
      <c r="M214" s="249"/>
      <c r="N214" s="251">
        <f t="shared" si="55"/>
        <v>0</v>
      </c>
      <c r="O214" s="249"/>
      <c r="P214" s="249"/>
      <c r="Q214" s="249"/>
      <c r="R214" s="134"/>
      <c r="T214" s="167" t="s">
        <v>18</v>
      </c>
      <c r="U214" s="41" t="s">
        <v>42</v>
      </c>
      <c r="V214" s="33"/>
      <c r="W214" s="168">
        <f t="shared" si="56"/>
        <v>0</v>
      </c>
      <c r="X214" s="168">
        <v>0</v>
      </c>
      <c r="Y214" s="168">
        <f t="shared" si="57"/>
        <v>0</v>
      </c>
      <c r="Z214" s="168">
        <v>0</v>
      </c>
      <c r="AA214" s="169">
        <f t="shared" si="58"/>
        <v>0</v>
      </c>
      <c r="AR214" s="15" t="s">
        <v>148</v>
      </c>
      <c r="AT214" s="15" t="s">
        <v>144</v>
      </c>
      <c r="AU214" s="15" t="s">
        <v>149</v>
      </c>
      <c r="AY214" s="15" t="s">
        <v>143</v>
      </c>
      <c r="BE214" s="110">
        <f t="shared" si="59"/>
        <v>0</v>
      </c>
      <c r="BF214" s="110">
        <f t="shared" si="60"/>
        <v>0</v>
      </c>
      <c r="BG214" s="110">
        <f t="shared" si="61"/>
        <v>0</v>
      </c>
      <c r="BH214" s="110">
        <f t="shared" si="62"/>
        <v>0</v>
      </c>
      <c r="BI214" s="110">
        <f t="shared" si="63"/>
        <v>0</v>
      </c>
      <c r="BJ214" s="15" t="s">
        <v>84</v>
      </c>
      <c r="BK214" s="170">
        <f t="shared" si="64"/>
        <v>0</v>
      </c>
      <c r="BL214" s="15" t="s">
        <v>148</v>
      </c>
      <c r="BM214" s="15" t="s">
        <v>455</v>
      </c>
    </row>
    <row r="215" spans="2:65" s="1" customFormat="1" ht="22.5" customHeight="1">
      <c r="B215" s="132"/>
      <c r="C215" s="171" t="s">
        <v>456</v>
      </c>
      <c r="D215" s="171" t="s">
        <v>151</v>
      </c>
      <c r="E215" s="172" t="s">
        <v>457</v>
      </c>
      <c r="F215" s="252" t="s">
        <v>458</v>
      </c>
      <c r="G215" s="253"/>
      <c r="H215" s="253"/>
      <c r="I215" s="253"/>
      <c r="J215" s="173" t="s">
        <v>208</v>
      </c>
      <c r="K215" s="174">
        <v>1</v>
      </c>
      <c r="L215" s="254">
        <v>0</v>
      </c>
      <c r="M215" s="253"/>
      <c r="N215" s="255">
        <f t="shared" si="55"/>
        <v>0</v>
      </c>
      <c r="O215" s="249"/>
      <c r="P215" s="249"/>
      <c r="Q215" s="249"/>
      <c r="R215" s="134"/>
      <c r="T215" s="167" t="s">
        <v>18</v>
      </c>
      <c r="U215" s="41" t="s">
        <v>42</v>
      </c>
      <c r="V215" s="33"/>
      <c r="W215" s="168">
        <f t="shared" si="56"/>
        <v>0</v>
      </c>
      <c r="X215" s="168">
        <v>0</v>
      </c>
      <c r="Y215" s="168">
        <f t="shared" si="57"/>
        <v>0</v>
      </c>
      <c r="Z215" s="168">
        <v>0</v>
      </c>
      <c r="AA215" s="169">
        <f t="shared" si="58"/>
        <v>0</v>
      </c>
      <c r="AR215" s="15" t="s">
        <v>154</v>
      </c>
      <c r="AT215" s="15" t="s">
        <v>151</v>
      </c>
      <c r="AU215" s="15" t="s">
        <v>149</v>
      </c>
      <c r="AY215" s="15" t="s">
        <v>143</v>
      </c>
      <c r="BE215" s="110">
        <f t="shared" si="59"/>
        <v>0</v>
      </c>
      <c r="BF215" s="110">
        <f t="shared" si="60"/>
        <v>0</v>
      </c>
      <c r="BG215" s="110">
        <f t="shared" si="61"/>
        <v>0</v>
      </c>
      <c r="BH215" s="110">
        <f t="shared" si="62"/>
        <v>0</v>
      </c>
      <c r="BI215" s="110">
        <f t="shared" si="63"/>
        <v>0</v>
      </c>
      <c r="BJ215" s="15" t="s">
        <v>84</v>
      </c>
      <c r="BK215" s="170">
        <f t="shared" si="64"/>
        <v>0</v>
      </c>
      <c r="BL215" s="15" t="s">
        <v>148</v>
      </c>
      <c r="BM215" s="15" t="s">
        <v>459</v>
      </c>
    </row>
    <row r="216" spans="2:65" s="1" customFormat="1" ht="22.5" customHeight="1">
      <c r="B216" s="132"/>
      <c r="C216" s="162" t="s">
        <v>460</v>
      </c>
      <c r="D216" s="162" t="s">
        <v>144</v>
      </c>
      <c r="E216" s="163" t="s">
        <v>461</v>
      </c>
      <c r="F216" s="248" t="s">
        <v>462</v>
      </c>
      <c r="G216" s="249"/>
      <c r="H216" s="249"/>
      <c r="I216" s="249"/>
      <c r="J216" s="164" t="s">
        <v>208</v>
      </c>
      <c r="K216" s="165">
        <v>1</v>
      </c>
      <c r="L216" s="250">
        <v>0</v>
      </c>
      <c r="M216" s="249"/>
      <c r="N216" s="251">
        <f t="shared" si="55"/>
        <v>0</v>
      </c>
      <c r="O216" s="249"/>
      <c r="P216" s="249"/>
      <c r="Q216" s="249"/>
      <c r="R216" s="134"/>
      <c r="T216" s="167" t="s">
        <v>18</v>
      </c>
      <c r="U216" s="41" t="s">
        <v>42</v>
      </c>
      <c r="V216" s="33"/>
      <c r="W216" s="168">
        <f t="shared" si="56"/>
        <v>0</v>
      </c>
      <c r="X216" s="168">
        <v>0</v>
      </c>
      <c r="Y216" s="168">
        <f t="shared" si="57"/>
        <v>0</v>
      </c>
      <c r="Z216" s="168">
        <v>0</v>
      </c>
      <c r="AA216" s="169">
        <f t="shared" si="58"/>
        <v>0</v>
      </c>
      <c r="AR216" s="15" t="s">
        <v>148</v>
      </c>
      <c r="AT216" s="15" t="s">
        <v>144</v>
      </c>
      <c r="AU216" s="15" t="s">
        <v>149</v>
      </c>
      <c r="AY216" s="15" t="s">
        <v>143</v>
      </c>
      <c r="BE216" s="110">
        <f t="shared" si="59"/>
        <v>0</v>
      </c>
      <c r="BF216" s="110">
        <f t="shared" si="60"/>
        <v>0</v>
      </c>
      <c r="BG216" s="110">
        <f t="shared" si="61"/>
        <v>0</v>
      </c>
      <c r="BH216" s="110">
        <f t="shared" si="62"/>
        <v>0</v>
      </c>
      <c r="BI216" s="110">
        <f t="shared" si="63"/>
        <v>0</v>
      </c>
      <c r="BJ216" s="15" t="s">
        <v>84</v>
      </c>
      <c r="BK216" s="170">
        <f t="shared" si="64"/>
        <v>0</v>
      </c>
      <c r="BL216" s="15" t="s">
        <v>148</v>
      </c>
      <c r="BM216" s="15" t="s">
        <v>463</v>
      </c>
    </row>
    <row r="217" spans="2:65" s="1" customFormat="1" ht="22.5" customHeight="1">
      <c r="B217" s="132"/>
      <c r="C217" s="171" t="s">
        <v>464</v>
      </c>
      <c r="D217" s="171" t="s">
        <v>151</v>
      </c>
      <c r="E217" s="172" t="s">
        <v>465</v>
      </c>
      <c r="F217" s="252" t="s">
        <v>466</v>
      </c>
      <c r="G217" s="253"/>
      <c r="H217" s="253"/>
      <c r="I217" s="253"/>
      <c r="J217" s="173" t="s">
        <v>208</v>
      </c>
      <c r="K217" s="174">
        <v>1</v>
      </c>
      <c r="L217" s="254">
        <v>0</v>
      </c>
      <c r="M217" s="253"/>
      <c r="N217" s="255">
        <f t="shared" si="55"/>
        <v>0</v>
      </c>
      <c r="O217" s="249"/>
      <c r="P217" s="249"/>
      <c r="Q217" s="249"/>
      <c r="R217" s="134"/>
      <c r="T217" s="167" t="s">
        <v>18</v>
      </c>
      <c r="U217" s="41" t="s">
        <v>42</v>
      </c>
      <c r="V217" s="33"/>
      <c r="W217" s="168">
        <f t="shared" si="56"/>
        <v>0</v>
      </c>
      <c r="X217" s="168">
        <v>0</v>
      </c>
      <c r="Y217" s="168">
        <f t="shared" si="57"/>
        <v>0</v>
      </c>
      <c r="Z217" s="168">
        <v>0</v>
      </c>
      <c r="AA217" s="169">
        <f t="shared" si="58"/>
        <v>0</v>
      </c>
      <c r="AR217" s="15" t="s">
        <v>154</v>
      </c>
      <c r="AT217" s="15" t="s">
        <v>151</v>
      </c>
      <c r="AU217" s="15" t="s">
        <v>149</v>
      </c>
      <c r="AY217" s="15" t="s">
        <v>143</v>
      </c>
      <c r="BE217" s="110">
        <f t="shared" si="59"/>
        <v>0</v>
      </c>
      <c r="BF217" s="110">
        <f t="shared" si="60"/>
        <v>0</v>
      </c>
      <c r="BG217" s="110">
        <f t="shared" si="61"/>
        <v>0</v>
      </c>
      <c r="BH217" s="110">
        <f t="shared" si="62"/>
        <v>0</v>
      </c>
      <c r="BI217" s="110">
        <f t="shared" si="63"/>
        <v>0</v>
      </c>
      <c r="BJ217" s="15" t="s">
        <v>84</v>
      </c>
      <c r="BK217" s="170">
        <f t="shared" si="64"/>
        <v>0</v>
      </c>
      <c r="BL217" s="15" t="s">
        <v>148</v>
      </c>
      <c r="BM217" s="15" t="s">
        <v>467</v>
      </c>
    </row>
    <row r="218" spans="2:65" s="1" customFormat="1" ht="22.5" customHeight="1">
      <c r="B218" s="132"/>
      <c r="C218" s="162" t="s">
        <v>468</v>
      </c>
      <c r="D218" s="162" t="s">
        <v>144</v>
      </c>
      <c r="E218" s="163" t="s">
        <v>222</v>
      </c>
      <c r="F218" s="248" t="s">
        <v>223</v>
      </c>
      <c r="G218" s="249"/>
      <c r="H218" s="249"/>
      <c r="I218" s="249"/>
      <c r="J218" s="164" t="s">
        <v>208</v>
      </c>
      <c r="K218" s="165">
        <v>5</v>
      </c>
      <c r="L218" s="250">
        <v>0</v>
      </c>
      <c r="M218" s="249"/>
      <c r="N218" s="251">
        <f t="shared" si="55"/>
        <v>0</v>
      </c>
      <c r="O218" s="249"/>
      <c r="P218" s="249"/>
      <c r="Q218" s="249"/>
      <c r="R218" s="134"/>
      <c r="T218" s="167" t="s">
        <v>18</v>
      </c>
      <c r="U218" s="41" t="s">
        <v>42</v>
      </c>
      <c r="V218" s="33"/>
      <c r="W218" s="168">
        <f t="shared" si="56"/>
        <v>0</v>
      </c>
      <c r="X218" s="168">
        <v>0</v>
      </c>
      <c r="Y218" s="168">
        <f t="shared" si="57"/>
        <v>0</v>
      </c>
      <c r="Z218" s="168">
        <v>0</v>
      </c>
      <c r="AA218" s="169">
        <f t="shared" si="58"/>
        <v>0</v>
      </c>
      <c r="AR218" s="15" t="s">
        <v>148</v>
      </c>
      <c r="AT218" s="15" t="s">
        <v>144</v>
      </c>
      <c r="AU218" s="15" t="s">
        <v>149</v>
      </c>
      <c r="AY218" s="15" t="s">
        <v>143</v>
      </c>
      <c r="BE218" s="110">
        <f t="shared" si="59"/>
        <v>0</v>
      </c>
      <c r="BF218" s="110">
        <f t="shared" si="60"/>
        <v>0</v>
      </c>
      <c r="BG218" s="110">
        <f t="shared" si="61"/>
        <v>0</v>
      </c>
      <c r="BH218" s="110">
        <f t="shared" si="62"/>
        <v>0</v>
      </c>
      <c r="BI218" s="110">
        <f t="shared" si="63"/>
        <v>0</v>
      </c>
      <c r="BJ218" s="15" t="s">
        <v>84</v>
      </c>
      <c r="BK218" s="170">
        <f t="shared" si="64"/>
        <v>0</v>
      </c>
      <c r="BL218" s="15" t="s">
        <v>148</v>
      </c>
      <c r="BM218" s="15" t="s">
        <v>469</v>
      </c>
    </row>
    <row r="219" spans="2:65" s="1" customFormat="1" ht="22.5" customHeight="1">
      <c r="B219" s="132"/>
      <c r="C219" s="171" t="s">
        <v>470</v>
      </c>
      <c r="D219" s="171" t="s">
        <v>151</v>
      </c>
      <c r="E219" s="172" t="s">
        <v>471</v>
      </c>
      <c r="F219" s="252" t="s">
        <v>472</v>
      </c>
      <c r="G219" s="253"/>
      <c r="H219" s="253"/>
      <c r="I219" s="253"/>
      <c r="J219" s="173" t="s">
        <v>208</v>
      </c>
      <c r="K219" s="174">
        <v>3</v>
      </c>
      <c r="L219" s="254">
        <v>0</v>
      </c>
      <c r="M219" s="253"/>
      <c r="N219" s="255">
        <f t="shared" si="55"/>
        <v>0</v>
      </c>
      <c r="O219" s="249"/>
      <c r="P219" s="249"/>
      <c r="Q219" s="249"/>
      <c r="R219" s="134"/>
      <c r="T219" s="167" t="s">
        <v>18</v>
      </c>
      <c r="U219" s="41" t="s">
        <v>42</v>
      </c>
      <c r="V219" s="33"/>
      <c r="W219" s="168">
        <f t="shared" si="56"/>
        <v>0</v>
      </c>
      <c r="X219" s="168">
        <v>0</v>
      </c>
      <c r="Y219" s="168">
        <f t="shared" si="57"/>
        <v>0</v>
      </c>
      <c r="Z219" s="168">
        <v>0</v>
      </c>
      <c r="AA219" s="169">
        <f t="shared" si="58"/>
        <v>0</v>
      </c>
      <c r="AR219" s="15" t="s">
        <v>154</v>
      </c>
      <c r="AT219" s="15" t="s">
        <v>151</v>
      </c>
      <c r="AU219" s="15" t="s">
        <v>149</v>
      </c>
      <c r="AY219" s="15" t="s">
        <v>143</v>
      </c>
      <c r="BE219" s="110">
        <f t="shared" si="59"/>
        <v>0</v>
      </c>
      <c r="BF219" s="110">
        <f t="shared" si="60"/>
        <v>0</v>
      </c>
      <c r="BG219" s="110">
        <f t="shared" si="61"/>
        <v>0</v>
      </c>
      <c r="BH219" s="110">
        <f t="shared" si="62"/>
        <v>0</v>
      </c>
      <c r="BI219" s="110">
        <f t="shared" si="63"/>
        <v>0</v>
      </c>
      <c r="BJ219" s="15" t="s">
        <v>84</v>
      </c>
      <c r="BK219" s="170">
        <f t="shared" si="64"/>
        <v>0</v>
      </c>
      <c r="BL219" s="15" t="s">
        <v>148</v>
      </c>
      <c r="BM219" s="15" t="s">
        <v>473</v>
      </c>
    </row>
    <row r="220" spans="2:65" s="1" customFormat="1" ht="22.5" customHeight="1">
      <c r="B220" s="132"/>
      <c r="C220" s="171" t="s">
        <v>474</v>
      </c>
      <c r="D220" s="171" t="s">
        <v>151</v>
      </c>
      <c r="E220" s="172" t="s">
        <v>475</v>
      </c>
      <c r="F220" s="252" t="s">
        <v>476</v>
      </c>
      <c r="G220" s="253"/>
      <c r="H220" s="253"/>
      <c r="I220" s="253"/>
      <c r="J220" s="173" t="s">
        <v>208</v>
      </c>
      <c r="K220" s="174">
        <v>1</v>
      </c>
      <c r="L220" s="254">
        <v>0</v>
      </c>
      <c r="M220" s="253"/>
      <c r="N220" s="255">
        <f t="shared" si="55"/>
        <v>0</v>
      </c>
      <c r="O220" s="249"/>
      <c r="P220" s="249"/>
      <c r="Q220" s="249"/>
      <c r="R220" s="134"/>
      <c r="T220" s="167" t="s">
        <v>18</v>
      </c>
      <c r="U220" s="41" t="s">
        <v>42</v>
      </c>
      <c r="V220" s="33"/>
      <c r="W220" s="168">
        <f t="shared" si="56"/>
        <v>0</v>
      </c>
      <c r="X220" s="168">
        <v>0</v>
      </c>
      <c r="Y220" s="168">
        <f t="shared" si="57"/>
        <v>0</v>
      </c>
      <c r="Z220" s="168">
        <v>0</v>
      </c>
      <c r="AA220" s="169">
        <f t="shared" si="58"/>
        <v>0</v>
      </c>
      <c r="AR220" s="15" t="s">
        <v>154</v>
      </c>
      <c r="AT220" s="15" t="s">
        <v>151</v>
      </c>
      <c r="AU220" s="15" t="s">
        <v>149</v>
      </c>
      <c r="AY220" s="15" t="s">
        <v>143</v>
      </c>
      <c r="BE220" s="110">
        <f t="shared" si="59"/>
        <v>0</v>
      </c>
      <c r="BF220" s="110">
        <f t="shared" si="60"/>
        <v>0</v>
      </c>
      <c r="BG220" s="110">
        <f t="shared" si="61"/>
        <v>0</v>
      </c>
      <c r="BH220" s="110">
        <f t="shared" si="62"/>
        <v>0</v>
      </c>
      <c r="BI220" s="110">
        <f t="shared" si="63"/>
        <v>0</v>
      </c>
      <c r="BJ220" s="15" t="s">
        <v>84</v>
      </c>
      <c r="BK220" s="170">
        <f t="shared" si="64"/>
        <v>0</v>
      </c>
      <c r="BL220" s="15" t="s">
        <v>148</v>
      </c>
      <c r="BM220" s="15" t="s">
        <v>477</v>
      </c>
    </row>
    <row r="221" spans="2:65" s="1" customFormat="1" ht="22.5" customHeight="1">
      <c r="B221" s="132"/>
      <c r="C221" s="171" t="s">
        <v>478</v>
      </c>
      <c r="D221" s="171" t="s">
        <v>151</v>
      </c>
      <c r="E221" s="172" t="s">
        <v>479</v>
      </c>
      <c r="F221" s="252" t="s">
        <v>480</v>
      </c>
      <c r="G221" s="253"/>
      <c r="H221" s="253"/>
      <c r="I221" s="253"/>
      <c r="J221" s="173" t="s">
        <v>208</v>
      </c>
      <c r="K221" s="174">
        <v>1</v>
      </c>
      <c r="L221" s="254">
        <v>0</v>
      </c>
      <c r="M221" s="253"/>
      <c r="N221" s="255">
        <f t="shared" si="55"/>
        <v>0</v>
      </c>
      <c r="O221" s="249"/>
      <c r="P221" s="249"/>
      <c r="Q221" s="249"/>
      <c r="R221" s="134"/>
      <c r="T221" s="167" t="s">
        <v>18</v>
      </c>
      <c r="U221" s="41" t="s">
        <v>42</v>
      </c>
      <c r="V221" s="33"/>
      <c r="W221" s="168">
        <f t="shared" si="56"/>
        <v>0</v>
      </c>
      <c r="X221" s="168">
        <v>0</v>
      </c>
      <c r="Y221" s="168">
        <f t="shared" si="57"/>
        <v>0</v>
      </c>
      <c r="Z221" s="168">
        <v>0</v>
      </c>
      <c r="AA221" s="169">
        <f t="shared" si="58"/>
        <v>0</v>
      </c>
      <c r="AR221" s="15" t="s">
        <v>154</v>
      </c>
      <c r="AT221" s="15" t="s">
        <v>151</v>
      </c>
      <c r="AU221" s="15" t="s">
        <v>149</v>
      </c>
      <c r="AY221" s="15" t="s">
        <v>143</v>
      </c>
      <c r="BE221" s="110">
        <f t="shared" si="59"/>
        <v>0</v>
      </c>
      <c r="BF221" s="110">
        <f t="shared" si="60"/>
        <v>0</v>
      </c>
      <c r="BG221" s="110">
        <f t="shared" si="61"/>
        <v>0</v>
      </c>
      <c r="BH221" s="110">
        <f t="shared" si="62"/>
        <v>0</v>
      </c>
      <c r="BI221" s="110">
        <f t="shared" si="63"/>
        <v>0</v>
      </c>
      <c r="BJ221" s="15" t="s">
        <v>84</v>
      </c>
      <c r="BK221" s="170">
        <f t="shared" si="64"/>
        <v>0</v>
      </c>
      <c r="BL221" s="15" t="s">
        <v>148</v>
      </c>
      <c r="BM221" s="15" t="s">
        <v>481</v>
      </c>
    </row>
    <row r="222" spans="2:65" s="1" customFormat="1" ht="22.5" customHeight="1">
      <c r="B222" s="132"/>
      <c r="C222" s="162" t="s">
        <v>482</v>
      </c>
      <c r="D222" s="162" t="s">
        <v>144</v>
      </c>
      <c r="E222" s="163" t="s">
        <v>483</v>
      </c>
      <c r="F222" s="248" t="s">
        <v>484</v>
      </c>
      <c r="G222" s="249"/>
      <c r="H222" s="249"/>
      <c r="I222" s="249"/>
      <c r="J222" s="164" t="s">
        <v>208</v>
      </c>
      <c r="K222" s="165">
        <v>4</v>
      </c>
      <c r="L222" s="250">
        <v>0</v>
      </c>
      <c r="M222" s="249"/>
      <c r="N222" s="251">
        <f t="shared" si="55"/>
        <v>0</v>
      </c>
      <c r="O222" s="249"/>
      <c r="P222" s="249"/>
      <c r="Q222" s="249"/>
      <c r="R222" s="134"/>
      <c r="T222" s="167" t="s">
        <v>18</v>
      </c>
      <c r="U222" s="41" t="s">
        <v>42</v>
      </c>
      <c r="V222" s="33"/>
      <c r="W222" s="168">
        <f t="shared" si="56"/>
        <v>0</v>
      </c>
      <c r="X222" s="168">
        <v>0</v>
      </c>
      <c r="Y222" s="168">
        <f t="shared" si="57"/>
        <v>0</v>
      </c>
      <c r="Z222" s="168">
        <v>0</v>
      </c>
      <c r="AA222" s="169">
        <f t="shared" si="58"/>
        <v>0</v>
      </c>
      <c r="AR222" s="15" t="s">
        <v>148</v>
      </c>
      <c r="AT222" s="15" t="s">
        <v>144</v>
      </c>
      <c r="AU222" s="15" t="s">
        <v>149</v>
      </c>
      <c r="AY222" s="15" t="s">
        <v>143</v>
      </c>
      <c r="BE222" s="110">
        <f t="shared" si="59"/>
        <v>0</v>
      </c>
      <c r="BF222" s="110">
        <f t="shared" si="60"/>
        <v>0</v>
      </c>
      <c r="BG222" s="110">
        <f t="shared" si="61"/>
        <v>0</v>
      </c>
      <c r="BH222" s="110">
        <f t="shared" si="62"/>
        <v>0</v>
      </c>
      <c r="BI222" s="110">
        <f t="shared" si="63"/>
        <v>0</v>
      </c>
      <c r="BJ222" s="15" t="s">
        <v>84</v>
      </c>
      <c r="BK222" s="170">
        <f t="shared" si="64"/>
        <v>0</v>
      </c>
      <c r="BL222" s="15" t="s">
        <v>148</v>
      </c>
      <c r="BM222" s="15" t="s">
        <v>485</v>
      </c>
    </row>
    <row r="223" spans="2:65" s="1" customFormat="1" ht="22.5" customHeight="1">
      <c r="B223" s="132"/>
      <c r="C223" s="171" t="s">
        <v>486</v>
      </c>
      <c r="D223" s="171" t="s">
        <v>151</v>
      </c>
      <c r="E223" s="172" t="s">
        <v>487</v>
      </c>
      <c r="F223" s="252" t="s">
        <v>488</v>
      </c>
      <c r="G223" s="253"/>
      <c r="H223" s="253"/>
      <c r="I223" s="253"/>
      <c r="J223" s="173" t="s">
        <v>208</v>
      </c>
      <c r="K223" s="174">
        <v>2</v>
      </c>
      <c r="L223" s="254">
        <v>0</v>
      </c>
      <c r="M223" s="253"/>
      <c r="N223" s="255">
        <f t="shared" si="55"/>
        <v>0</v>
      </c>
      <c r="O223" s="249"/>
      <c r="P223" s="249"/>
      <c r="Q223" s="249"/>
      <c r="R223" s="134"/>
      <c r="T223" s="167" t="s">
        <v>18</v>
      </c>
      <c r="U223" s="41" t="s">
        <v>42</v>
      </c>
      <c r="V223" s="33"/>
      <c r="W223" s="168">
        <f t="shared" si="56"/>
        <v>0</v>
      </c>
      <c r="X223" s="168">
        <v>0</v>
      </c>
      <c r="Y223" s="168">
        <f t="shared" si="57"/>
        <v>0</v>
      </c>
      <c r="Z223" s="168">
        <v>0</v>
      </c>
      <c r="AA223" s="169">
        <f t="shared" si="58"/>
        <v>0</v>
      </c>
      <c r="AR223" s="15" t="s">
        <v>154</v>
      </c>
      <c r="AT223" s="15" t="s">
        <v>151</v>
      </c>
      <c r="AU223" s="15" t="s">
        <v>149</v>
      </c>
      <c r="AY223" s="15" t="s">
        <v>143</v>
      </c>
      <c r="BE223" s="110">
        <f t="shared" si="59"/>
        <v>0</v>
      </c>
      <c r="BF223" s="110">
        <f t="shared" si="60"/>
        <v>0</v>
      </c>
      <c r="BG223" s="110">
        <f t="shared" si="61"/>
        <v>0</v>
      </c>
      <c r="BH223" s="110">
        <f t="shared" si="62"/>
        <v>0</v>
      </c>
      <c r="BI223" s="110">
        <f t="shared" si="63"/>
        <v>0</v>
      </c>
      <c r="BJ223" s="15" t="s">
        <v>84</v>
      </c>
      <c r="BK223" s="170">
        <f t="shared" si="64"/>
        <v>0</v>
      </c>
      <c r="BL223" s="15" t="s">
        <v>148</v>
      </c>
      <c r="BM223" s="15" t="s">
        <v>489</v>
      </c>
    </row>
    <row r="224" spans="2:65" s="1" customFormat="1" ht="22.5" customHeight="1">
      <c r="B224" s="132"/>
      <c r="C224" s="171" t="s">
        <v>490</v>
      </c>
      <c r="D224" s="171" t="s">
        <v>151</v>
      </c>
      <c r="E224" s="172" t="s">
        <v>491</v>
      </c>
      <c r="F224" s="252" t="s">
        <v>492</v>
      </c>
      <c r="G224" s="253"/>
      <c r="H224" s="253"/>
      <c r="I224" s="253"/>
      <c r="J224" s="173" t="s">
        <v>208</v>
      </c>
      <c r="K224" s="174">
        <v>2</v>
      </c>
      <c r="L224" s="254">
        <v>0</v>
      </c>
      <c r="M224" s="253"/>
      <c r="N224" s="255">
        <f t="shared" si="55"/>
        <v>0</v>
      </c>
      <c r="O224" s="249"/>
      <c r="P224" s="249"/>
      <c r="Q224" s="249"/>
      <c r="R224" s="134"/>
      <c r="T224" s="167" t="s">
        <v>18</v>
      </c>
      <c r="U224" s="41" t="s">
        <v>42</v>
      </c>
      <c r="V224" s="33"/>
      <c r="W224" s="168">
        <f t="shared" si="56"/>
        <v>0</v>
      </c>
      <c r="X224" s="168">
        <v>0</v>
      </c>
      <c r="Y224" s="168">
        <f t="shared" si="57"/>
        <v>0</v>
      </c>
      <c r="Z224" s="168">
        <v>0</v>
      </c>
      <c r="AA224" s="169">
        <f t="shared" si="58"/>
        <v>0</v>
      </c>
      <c r="AR224" s="15" t="s">
        <v>154</v>
      </c>
      <c r="AT224" s="15" t="s">
        <v>151</v>
      </c>
      <c r="AU224" s="15" t="s">
        <v>149</v>
      </c>
      <c r="AY224" s="15" t="s">
        <v>143</v>
      </c>
      <c r="BE224" s="110">
        <f t="shared" si="59"/>
        <v>0</v>
      </c>
      <c r="BF224" s="110">
        <f t="shared" si="60"/>
        <v>0</v>
      </c>
      <c r="BG224" s="110">
        <f t="shared" si="61"/>
        <v>0</v>
      </c>
      <c r="BH224" s="110">
        <f t="shared" si="62"/>
        <v>0</v>
      </c>
      <c r="BI224" s="110">
        <f t="shared" si="63"/>
        <v>0</v>
      </c>
      <c r="BJ224" s="15" t="s">
        <v>84</v>
      </c>
      <c r="BK224" s="170">
        <f t="shared" si="64"/>
        <v>0</v>
      </c>
      <c r="BL224" s="15" t="s">
        <v>148</v>
      </c>
      <c r="BM224" s="15" t="s">
        <v>493</v>
      </c>
    </row>
    <row r="225" spans="2:65" s="1" customFormat="1" ht="22.5" customHeight="1">
      <c r="B225" s="132"/>
      <c r="C225" s="162" t="s">
        <v>494</v>
      </c>
      <c r="D225" s="162" t="s">
        <v>144</v>
      </c>
      <c r="E225" s="163" t="s">
        <v>495</v>
      </c>
      <c r="F225" s="248" t="s">
        <v>496</v>
      </c>
      <c r="G225" s="249"/>
      <c r="H225" s="249"/>
      <c r="I225" s="249"/>
      <c r="J225" s="164" t="s">
        <v>208</v>
      </c>
      <c r="K225" s="165">
        <v>2</v>
      </c>
      <c r="L225" s="250">
        <v>0</v>
      </c>
      <c r="M225" s="249"/>
      <c r="N225" s="251">
        <f t="shared" si="55"/>
        <v>0</v>
      </c>
      <c r="O225" s="249"/>
      <c r="P225" s="249"/>
      <c r="Q225" s="249"/>
      <c r="R225" s="134"/>
      <c r="T225" s="167" t="s">
        <v>18</v>
      </c>
      <c r="U225" s="41" t="s">
        <v>42</v>
      </c>
      <c r="V225" s="33"/>
      <c r="W225" s="168">
        <f t="shared" si="56"/>
        <v>0</v>
      </c>
      <c r="X225" s="168">
        <v>0</v>
      </c>
      <c r="Y225" s="168">
        <f t="shared" si="57"/>
        <v>0</v>
      </c>
      <c r="Z225" s="168">
        <v>0</v>
      </c>
      <c r="AA225" s="169">
        <f t="shared" si="58"/>
        <v>0</v>
      </c>
      <c r="AR225" s="15" t="s">
        <v>148</v>
      </c>
      <c r="AT225" s="15" t="s">
        <v>144</v>
      </c>
      <c r="AU225" s="15" t="s">
        <v>149</v>
      </c>
      <c r="AY225" s="15" t="s">
        <v>143</v>
      </c>
      <c r="BE225" s="110">
        <f t="shared" si="59"/>
        <v>0</v>
      </c>
      <c r="BF225" s="110">
        <f t="shared" si="60"/>
        <v>0</v>
      </c>
      <c r="BG225" s="110">
        <f t="shared" si="61"/>
        <v>0</v>
      </c>
      <c r="BH225" s="110">
        <f t="shared" si="62"/>
        <v>0</v>
      </c>
      <c r="BI225" s="110">
        <f t="shared" si="63"/>
        <v>0</v>
      </c>
      <c r="BJ225" s="15" t="s">
        <v>84</v>
      </c>
      <c r="BK225" s="170">
        <f t="shared" si="64"/>
        <v>0</v>
      </c>
      <c r="BL225" s="15" t="s">
        <v>148</v>
      </c>
      <c r="BM225" s="15" t="s">
        <v>497</v>
      </c>
    </row>
    <row r="226" spans="2:65" s="1" customFormat="1" ht="22.5" customHeight="1">
      <c r="B226" s="132"/>
      <c r="C226" s="171" t="s">
        <v>498</v>
      </c>
      <c r="D226" s="171" t="s">
        <v>151</v>
      </c>
      <c r="E226" s="172" t="s">
        <v>499</v>
      </c>
      <c r="F226" s="252" t="s">
        <v>500</v>
      </c>
      <c r="G226" s="253"/>
      <c r="H226" s="253"/>
      <c r="I226" s="253"/>
      <c r="J226" s="173" t="s">
        <v>208</v>
      </c>
      <c r="K226" s="174">
        <v>1</v>
      </c>
      <c r="L226" s="254">
        <v>0</v>
      </c>
      <c r="M226" s="253"/>
      <c r="N226" s="255">
        <f t="shared" si="55"/>
        <v>0</v>
      </c>
      <c r="O226" s="249"/>
      <c r="P226" s="249"/>
      <c r="Q226" s="249"/>
      <c r="R226" s="134"/>
      <c r="T226" s="167" t="s">
        <v>18</v>
      </c>
      <c r="U226" s="41" t="s">
        <v>42</v>
      </c>
      <c r="V226" s="33"/>
      <c r="W226" s="168">
        <f t="shared" si="56"/>
        <v>0</v>
      </c>
      <c r="X226" s="168">
        <v>0</v>
      </c>
      <c r="Y226" s="168">
        <f t="shared" si="57"/>
        <v>0</v>
      </c>
      <c r="Z226" s="168">
        <v>0</v>
      </c>
      <c r="AA226" s="169">
        <f t="shared" si="58"/>
        <v>0</v>
      </c>
      <c r="AR226" s="15" t="s">
        <v>154</v>
      </c>
      <c r="AT226" s="15" t="s">
        <v>151</v>
      </c>
      <c r="AU226" s="15" t="s">
        <v>149</v>
      </c>
      <c r="AY226" s="15" t="s">
        <v>143</v>
      </c>
      <c r="BE226" s="110">
        <f t="shared" si="59"/>
        <v>0</v>
      </c>
      <c r="BF226" s="110">
        <f t="shared" si="60"/>
        <v>0</v>
      </c>
      <c r="BG226" s="110">
        <f t="shared" si="61"/>
        <v>0</v>
      </c>
      <c r="BH226" s="110">
        <f t="shared" si="62"/>
        <v>0</v>
      </c>
      <c r="BI226" s="110">
        <f t="shared" si="63"/>
        <v>0</v>
      </c>
      <c r="BJ226" s="15" t="s">
        <v>84</v>
      </c>
      <c r="BK226" s="170">
        <f t="shared" si="64"/>
        <v>0</v>
      </c>
      <c r="BL226" s="15" t="s">
        <v>148</v>
      </c>
      <c r="BM226" s="15" t="s">
        <v>501</v>
      </c>
    </row>
    <row r="227" spans="2:65" s="1" customFormat="1" ht="22.5" customHeight="1">
      <c r="B227" s="132"/>
      <c r="C227" s="171" t="s">
        <v>502</v>
      </c>
      <c r="D227" s="171" t="s">
        <v>151</v>
      </c>
      <c r="E227" s="172" t="s">
        <v>503</v>
      </c>
      <c r="F227" s="252" t="s">
        <v>504</v>
      </c>
      <c r="G227" s="253"/>
      <c r="H227" s="253"/>
      <c r="I227" s="253"/>
      <c r="J227" s="173" t="s">
        <v>208</v>
      </c>
      <c r="K227" s="174">
        <v>4</v>
      </c>
      <c r="L227" s="254">
        <v>0</v>
      </c>
      <c r="M227" s="253"/>
      <c r="N227" s="255">
        <f t="shared" si="55"/>
        <v>0</v>
      </c>
      <c r="O227" s="249"/>
      <c r="P227" s="249"/>
      <c r="Q227" s="249"/>
      <c r="R227" s="134"/>
      <c r="T227" s="167" t="s">
        <v>18</v>
      </c>
      <c r="U227" s="41" t="s">
        <v>42</v>
      </c>
      <c r="V227" s="33"/>
      <c r="W227" s="168">
        <f t="shared" si="56"/>
        <v>0</v>
      </c>
      <c r="X227" s="168">
        <v>0</v>
      </c>
      <c r="Y227" s="168">
        <f t="shared" si="57"/>
        <v>0</v>
      </c>
      <c r="Z227" s="168">
        <v>0</v>
      </c>
      <c r="AA227" s="169">
        <f t="shared" si="58"/>
        <v>0</v>
      </c>
      <c r="AR227" s="15" t="s">
        <v>154</v>
      </c>
      <c r="AT227" s="15" t="s">
        <v>151</v>
      </c>
      <c r="AU227" s="15" t="s">
        <v>149</v>
      </c>
      <c r="AY227" s="15" t="s">
        <v>143</v>
      </c>
      <c r="BE227" s="110">
        <f t="shared" si="59"/>
        <v>0</v>
      </c>
      <c r="BF227" s="110">
        <f t="shared" si="60"/>
        <v>0</v>
      </c>
      <c r="BG227" s="110">
        <f t="shared" si="61"/>
        <v>0</v>
      </c>
      <c r="BH227" s="110">
        <f t="shared" si="62"/>
        <v>0</v>
      </c>
      <c r="BI227" s="110">
        <f t="shared" si="63"/>
        <v>0</v>
      </c>
      <c r="BJ227" s="15" t="s">
        <v>84</v>
      </c>
      <c r="BK227" s="170">
        <f t="shared" si="64"/>
        <v>0</v>
      </c>
      <c r="BL227" s="15" t="s">
        <v>148</v>
      </c>
      <c r="BM227" s="15" t="s">
        <v>505</v>
      </c>
    </row>
    <row r="228" spans="2:65" s="1" customFormat="1" ht="22.5" customHeight="1">
      <c r="B228" s="132"/>
      <c r="C228" s="162" t="s">
        <v>506</v>
      </c>
      <c r="D228" s="162" t="s">
        <v>144</v>
      </c>
      <c r="E228" s="163" t="s">
        <v>507</v>
      </c>
      <c r="F228" s="248" t="s">
        <v>508</v>
      </c>
      <c r="G228" s="249"/>
      <c r="H228" s="249"/>
      <c r="I228" s="249"/>
      <c r="J228" s="164" t="s">
        <v>208</v>
      </c>
      <c r="K228" s="165">
        <v>1</v>
      </c>
      <c r="L228" s="250">
        <v>0</v>
      </c>
      <c r="M228" s="249"/>
      <c r="N228" s="251">
        <f t="shared" si="55"/>
        <v>0</v>
      </c>
      <c r="O228" s="249"/>
      <c r="P228" s="249"/>
      <c r="Q228" s="249"/>
      <c r="R228" s="134"/>
      <c r="T228" s="167" t="s">
        <v>18</v>
      </c>
      <c r="U228" s="41" t="s">
        <v>42</v>
      </c>
      <c r="V228" s="33"/>
      <c r="W228" s="168">
        <f t="shared" si="56"/>
        <v>0</v>
      </c>
      <c r="X228" s="168">
        <v>0</v>
      </c>
      <c r="Y228" s="168">
        <f t="shared" si="57"/>
        <v>0</v>
      </c>
      <c r="Z228" s="168">
        <v>0</v>
      </c>
      <c r="AA228" s="169">
        <f t="shared" si="58"/>
        <v>0</v>
      </c>
      <c r="AR228" s="15" t="s">
        <v>148</v>
      </c>
      <c r="AT228" s="15" t="s">
        <v>144</v>
      </c>
      <c r="AU228" s="15" t="s">
        <v>149</v>
      </c>
      <c r="AY228" s="15" t="s">
        <v>143</v>
      </c>
      <c r="BE228" s="110">
        <f t="shared" si="59"/>
        <v>0</v>
      </c>
      <c r="BF228" s="110">
        <f t="shared" si="60"/>
        <v>0</v>
      </c>
      <c r="BG228" s="110">
        <f t="shared" si="61"/>
        <v>0</v>
      </c>
      <c r="BH228" s="110">
        <f t="shared" si="62"/>
        <v>0</v>
      </c>
      <c r="BI228" s="110">
        <f t="shared" si="63"/>
        <v>0</v>
      </c>
      <c r="BJ228" s="15" t="s">
        <v>84</v>
      </c>
      <c r="BK228" s="170">
        <f t="shared" si="64"/>
        <v>0</v>
      </c>
      <c r="BL228" s="15" t="s">
        <v>148</v>
      </c>
      <c r="BM228" s="15" t="s">
        <v>509</v>
      </c>
    </row>
    <row r="229" spans="2:65" s="1" customFormat="1" ht="22.5" customHeight="1">
      <c r="B229" s="132"/>
      <c r="C229" s="171" t="s">
        <v>510</v>
      </c>
      <c r="D229" s="171" t="s">
        <v>151</v>
      </c>
      <c r="E229" s="172" t="s">
        <v>511</v>
      </c>
      <c r="F229" s="252" t="s">
        <v>512</v>
      </c>
      <c r="G229" s="253"/>
      <c r="H229" s="253"/>
      <c r="I229" s="253"/>
      <c r="J229" s="173" t="s">
        <v>208</v>
      </c>
      <c r="K229" s="174">
        <v>1</v>
      </c>
      <c r="L229" s="254">
        <v>0</v>
      </c>
      <c r="M229" s="253"/>
      <c r="N229" s="255">
        <f t="shared" si="55"/>
        <v>0</v>
      </c>
      <c r="O229" s="249"/>
      <c r="P229" s="249"/>
      <c r="Q229" s="249"/>
      <c r="R229" s="134"/>
      <c r="T229" s="167" t="s">
        <v>18</v>
      </c>
      <c r="U229" s="41" t="s">
        <v>42</v>
      </c>
      <c r="V229" s="33"/>
      <c r="W229" s="168">
        <f t="shared" si="56"/>
        <v>0</v>
      </c>
      <c r="X229" s="168">
        <v>0</v>
      </c>
      <c r="Y229" s="168">
        <f t="shared" si="57"/>
        <v>0</v>
      </c>
      <c r="Z229" s="168">
        <v>0</v>
      </c>
      <c r="AA229" s="169">
        <f t="shared" si="58"/>
        <v>0</v>
      </c>
      <c r="AR229" s="15" t="s">
        <v>154</v>
      </c>
      <c r="AT229" s="15" t="s">
        <v>151</v>
      </c>
      <c r="AU229" s="15" t="s">
        <v>149</v>
      </c>
      <c r="AY229" s="15" t="s">
        <v>143</v>
      </c>
      <c r="BE229" s="110">
        <f t="shared" si="59"/>
        <v>0</v>
      </c>
      <c r="BF229" s="110">
        <f t="shared" si="60"/>
        <v>0</v>
      </c>
      <c r="BG229" s="110">
        <f t="shared" si="61"/>
        <v>0</v>
      </c>
      <c r="BH229" s="110">
        <f t="shared" si="62"/>
        <v>0</v>
      </c>
      <c r="BI229" s="110">
        <f t="shared" si="63"/>
        <v>0</v>
      </c>
      <c r="BJ229" s="15" t="s">
        <v>84</v>
      </c>
      <c r="BK229" s="170">
        <f t="shared" si="64"/>
        <v>0</v>
      </c>
      <c r="BL229" s="15" t="s">
        <v>148</v>
      </c>
      <c r="BM229" s="15" t="s">
        <v>513</v>
      </c>
    </row>
    <row r="230" spans="2:65" s="1" customFormat="1" ht="22.5" customHeight="1">
      <c r="B230" s="132"/>
      <c r="C230" s="162" t="s">
        <v>514</v>
      </c>
      <c r="D230" s="162" t="s">
        <v>144</v>
      </c>
      <c r="E230" s="163" t="s">
        <v>515</v>
      </c>
      <c r="F230" s="248" t="s">
        <v>516</v>
      </c>
      <c r="G230" s="249"/>
      <c r="H230" s="249"/>
      <c r="I230" s="249"/>
      <c r="J230" s="164" t="s">
        <v>208</v>
      </c>
      <c r="K230" s="165">
        <v>3</v>
      </c>
      <c r="L230" s="250">
        <v>0</v>
      </c>
      <c r="M230" s="249"/>
      <c r="N230" s="251">
        <f t="shared" si="55"/>
        <v>0</v>
      </c>
      <c r="O230" s="249"/>
      <c r="P230" s="249"/>
      <c r="Q230" s="249"/>
      <c r="R230" s="134"/>
      <c r="T230" s="167" t="s">
        <v>18</v>
      </c>
      <c r="U230" s="41" t="s">
        <v>42</v>
      </c>
      <c r="V230" s="33"/>
      <c r="W230" s="168">
        <f t="shared" si="56"/>
        <v>0</v>
      </c>
      <c r="X230" s="168">
        <v>0</v>
      </c>
      <c r="Y230" s="168">
        <f t="shared" si="57"/>
        <v>0</v>
      </c>
      <c r="Z230" s="168">
        <v>0</v>
      </c>
      <c r="AA230" s="169">
        <f t="shared" si="58"/>
        <v>0</v>
      </c>
      <c r="AR230" s="15" t="s">
        <v>148</v>
      </c>
      <c r="AT230" s="15" t="s">
        <v>144</v>
      </c>
      <c r="AU230" s="15" t="s">
        <v>149</v>
      </c>
      <c r="AY230" s="15" t="s">
        <v>143</v>
      </c>
      <c r="BE230" s="110">
        <f t="shared" si="59"/>
        <v>0</v>
      </c>
      <c r="BF230" s="110">
        <f t="shared" si="60"/>
        <v>0</v>
      </c>
      <c r="BG230" s="110">
        <f t="shared" si="61"/>
        <v>0</v>
      </c>
      <c r="BH230" s="110">
        <f t="shared" si="62"/>
        <v>0</v>
      </c>
      <c r="BI230" s="110">
        <f t="shared" si="63"/>
        <v>0</v>
      </c>
      <c r="BJ230" s="15" t="s">
        <v>84</v>
      </c>
      <c r="BK230" s="170">
        <f t="shared" si="64"/>
        <v>0</v>
      </c>
      <c r="BL230" s="15" t="s">
        <v>148</v>
      </c>
      <c r="BM230" s="15" t="s">
        <v>517</v>
      </c>
    </row>
    <row r="231" spans="2:65" s="1" customFormat="1" ht="31.5" customHeight="1">
      <c r="B231" s="132"/>
      <c r="C231" s="171" t="s">
        <v>518</v>
      </c>
      <c r="D231" s="171" t="s">
        <v>151</v>
      </c>
      <c r="E231" s="172" t="s">
        <v>519</v>
      </c>
      <c r="F231" s="252" t="s">
        <v>520</v>
      </c>
      <c r="G231" s="253"/>
      <c r="H231" s="253"/>
      <c r="I231" s="253"/>
      <c r="J231" s="173" t="s">
        <v>208</v>
      </c>
      <c r="K231" s="174">
        <v>3</v>
      </c>
      <c r="L231" s="254">
        <v>0</v>
      </c>
      <c r="M231" s="253"/>
      <c r="N231" s="255">
        <f t="shared" si="55"/>
        <v>0</v>
      </c>
      <c r="O231" s="249"/>
      <c r="P231" s="249"/>
      <c r="Q231" s="249"/>
      <c r="R231" s="134"/>
      <c r="T231" s="167" t="s">
        <v>18</v>
      </c>
      <c r="U231" s="41" t="s">
        <v>42</v>
      </c>
      <c r="V231" s="33"/>
      <c r="W231" s="168">
        <f t="shared" si="56"/>
        <v>0</v>
      </c>
      <c r="X231" s="168">
        <v>0</v>
      </c>
      <c r="Y231" s="168">
        <f t="shared" si="57"/>
        <v>0</v>
      </c>
      <c r="Z231" s="168">
        <v>0</v>
      </c>
      <c r="AA231" s="169">
        <f t="shared" si="58"/>
        <v>0</v>
      </c>
      <c r="AR231" s="15" t="s">
        <v>154</v>
      </c>
      <c r="AT231" s="15" t="s">
        <v>151</v>
      </c>
      <c r="AU231" s="15" t="s">
        <v>149</v>
      </c>
      <c r="AY231" s="15" t="s">
        <v>143</v>
      </c>
      <c r="BE231" s="110">
        <f t="shared" si="59"/>
        <v>0</v>
      </c>
      <c r="BF231" s="110">
        <f t="shared" si="60"/>
        <v>0</v>
      </c>
      <c r="BG231" s="110">
        <f t="shared" si="61"/>
        <v>0</v>
      </c>
      <c r="BH231" s="110">
        <f t="shared" si="62"/>
        <v>0</v>
      </c>
      <c r="BI231" s="110">
        <f t="shared" si="63"/>
        <v>0</v>
      </c>
      <c r="BJ231" s="15" t="s">
        <v>84</v>
      </c>
      <c r="BK231" s="170">
        <f t="shared" si="64"/>
        <v>0</v>
      </c>
      <c r="BL231" s="15" t="s">
        <v>148</v>
      </c>
      <c r="BM231" s="15" t="s">
        <v>521</v>
      </c>
    </row>
    <row r="232" spans="2:65" s="1" customFormat="1" ht="22.5" customHeight="1">
      <c r="B232" s="132"/>
      <c r="C232" s="162" t="s">
        <v>522</v>
      </c>
      <c r="D232" s="162" t="s">
        <v>144</v>
      </c>
      <c r="E232" s="163" t="s">
        <v>523</v>
      </c>
      <c r="F232" s="248" t="s">
        <v>524</v>
      </c>
      <c r="G232" s="249"/>
      <c r="H232" s="249"/>
      <c r="I232" s="249"/>
      <c r="J232" s="164" t="s">
        <v>208</v>
      </c>
      <c r="K232" s="165">
        <v>9</v>
      </c>
      <c r="L232" s="250">
        <v>0</v>
      </c>
      <c r="M232" s="249"/>
      <c r="N232" s="251">
        <f t="shared" si="55"/>
        <v>0</v>
      </c>
      <c r="O232" s="249"/>
      <c r="P232" s="249"/>
      <c r="Q232" s="249"/>
      <c r="R232" s="134"/>
      <c r="T232" s="167" t="s">
        <v>18</v>
      </c>
      <c r="U232" s="41" t="s">
        <v>42</v>
      </c>
      <c r="V232" s="33"/>
      <c r="W232" s="168">
        <f t="shared" si="56"/>
        <v>0</v>
      </c>
      <c r="X232" s="168">
        <v>0</v>
      </c>
      <c r="Y232" s="168">
        <f t="shared" si="57"/>
        <v>0</v>
      </c>
      <c r="Z232" s="168">
        <v>0</v>
      </c>
      <c r="AA232" s="169">
        <f t="shared" si="58"/>
        <v>0</v>
      </c>
      <c r="AR232" s="15" t="s">
        <v>148</v>
      </c>
      <c r="AT232" s="15" t="s">
        <v>144</v>
      </c>
      <c r="AU232" s="15" t="s">
        <v>149</v>
      </c>
      <c r="AY232" s="15" t="s">
        <v>143</v>
      </c>
      <c r="BE232" s="110">
        <f t="shared" si="59"/>
        <v>0</v>
      </c>
      <c r="BF232" s="110">
        <f t="shared" si="60"/>
        <v>0</v>
      </c>
      <c r="BG232" s="110">
        <f t="shared" si="61"/>
        <v>0</v>
      </c>
      <c r="BH232" s="110">
        <f t="shared" si="62"/>
        <v>0</v>
      </c>
      <c r="BI232" s="110">
        <f t="shared" si="63"/>
        <v>0</v>
      </c>
      <c r="BJ232" s="15" t="s">
        <v>84</v>
      </c>
      <c r="BK232" s="170">
        <f t="shared" si="64"/>
        <v>0</v>
      </c>
      <c r="BL232" s="15" t="s">
        <v>148</v>
      </c>
      <c r="BM232" s="15" t="s">
        <v>525</v>
      </c>
    </row>
    <row r="233" spans="2:65" s="1" customFormat="1" ht="31.5" customHeight="1">
      <c r="B233" s="132"/>
      <c r="C233" s="162" t="s">
        <v>526</v>
      </c>
      <c r="D233" s="162" t="s">
        <v>144</v>
      </c>
      <c r="E233" s="163" t="s">
        <v>246</v>
      </c>
      <c r="F233" s="248" t="s">
        <v>247</v>
      </c>
      <c r="G233" s="249"/>
      <c r="H233" s="249"/>
      <c r="I233" s="249"/>
      <c r="J233" s="164" t="s">
        <v>208</v>
      </c>
      <c r="K233" s="165">
        <v>16</v>
      </c>
      <c r="L233" s="250">
        <v>0</v>
      </c>
      <c r="M233" s="249"/>
      <c r="N233" s="251">
        <f t="shared" si="55"/>
        <v>0</v>
      </c>
      <c r="O233" s="249"/>
      <c r="P233" s="249"/>
      <c r="Q233" s="249"/>
      <c r="R233" s="134"/>
      <c r="T233" s="167" t="s">
        <v>18</v>
      </c>
      <c r="U233" s="41" t="s">
        <v>42</v>
      </c>
      <c r="V233" s="33"/>
      <c r="W233" s="168">
        <f t="shared" si="56"/>
        <v>0</v>
      </c>
      <c r="X233" s="168">
        <v>0</v>
      </c>
      <c r="Y233" s="168">
        <f t="shared" si="57"/>
        <v>0</v>
      </c>
      <c r="Z233" s="168">
        <v>0</v>
      </c>
      <c r="AA233" s="169">
        <f t="shared" si="58"/>
        <v>0</v>
      </c>
      <c r="AR233" s="15" t="s">
        <v>148</v>
      </c>
      <c r="AT233" s="15" t="s">
        <v>144</v>
      </c>
      <c r="AU233" s="15" t="s">
        <v>149</v>
      </c>
      <c r="AY233" s="15" t="s">
        <v>143</v>
      </c>
      <c r="BE233" s="110">
        <f t="shared" si="59"/>
        <v>0</v>
      </c>
      <c r="BF233" s="110">
        <f t="shared" si="60"/>
        <v>0</v>
      </c>
      <c r="BG233" s="110">
        <f t="shared" si="61"/>
        <v>0</v>
      </c>
      <c r="BH233" s="110">
        <f t="shared" si="62"/>
        <v>0</v>
      </c>
      <c r="BI233" s="110">
        <f t="shared" si="63"/>
        <v>0</v>
      </c>
      <c r="BJ233" s="15" t="s">
        <v>84</v>
      </c>
      <c r="BK233" s="170">
        <f t="shared" si="64"/>
        <v>0</v>
      </c>
      <c r="BL233" s="15" t="s">
        <v>148</v>
      </c>
      <c r="BM233" s="15" t="s">
        <v>527</v>
      </c>
    </row>
    <row r="234" spans="2:65" s="1" customFormat="1" ht="31.5" customHeight="1">
      <c r="B234" s="132"/>
      <c r="C234" s="162" t="s">
        <v>528</v>
      </c>
      <c r="D234" s="162" t="s">
        <v>144</v>
      </c>
      <c r="E234" s="163" t="s">
        <v>529</v>
      </c>
      <c r="F234" s="248" t="s">
        <v>530</v>
      </c>
      <c r="G234" s="249"/>
      <c r="H234" s="249"/>
      <c r="I234" s="249"/>
      <c r="J234" s="164" t="s">
        <v>208</v>
      </c>
      <c r="K234" s="165">
        <v>2</v>
      </c>
      <c r="L234" s="250">
        <v>0</v>
      </c>
      <c r="M234" s="249"/>
      <c r="N234" s="251">
        <f t="shared" si="55"/>
        <v>0</v>
      </c>
      <c r="O234" s="249"/>
      <c r="P234" s="249"/>
      <c r="Q234" s="249"/>
      <c r="R234" s="134"/>
      <c r="T234" s="167" t="s">
        <v>18</v>
      </c>
      <c r="U234" s="41" t="s">
        <v>42</v>
      </c>
      <c r="V234" s="33"/>
      <c r="W234" s="168">
        <f t="shared" si="56"/>
        <v>0</v>
      </c>
      <c r="X234" s="168">
        <v>0</v>
      </c>
      <c r="Y234" s="168">
        <f t="shared" si="57"/>
        <v>0</v>
      </c>
      <c r="Z234" s="168">
        <v>0</v>
      </c>
      <c r="AA234" s="169">
        <f t="shared" si="58"/>
        <v>0</v>
      </c>
      <c r="AR234" s="15" t="s">
        <v>148</v>
      </c>
      <c r="AT234" s="15" t="s">
        <v>144</v>
      </c>
      <c r="AU234" s="15" t="s">
        <v>149</v>
      </c>
      <c r="AY234" s="15" t="s">
        <v>143</v>
      </c>
      <c r="BE234" s="110">
        <f t="shared" si="59"/>
        <v>0</v>
      </c>
      <c r="BF234" s="110">
        <f t="shared" si="60"/>
        <v>0</v>
      </c>
      <c r="BG234" s="110">
        <f t="shared" si="61"/>
        <v>0</v>
      </c>
      <c r="BH234" s="110">
        <f t="shared" si="62"/>
        <v>0</v>
      </c>
      <c r="BI234" s="110">
        <f t="shared" si="63"/>
        <v>0</v>
      </c>
      <c r="BJ234" s="15" t="s">
        <v>84</v>
      </c>
      <c r="BK234" s="170">
        <f t="shared" si="64"/>
        <v>0</v>
      </c>
      <c r="BL234" s="15" t="s">
        <v>148</v>
      </c>
      <c r="BM234" s="15" t="s">
        <v>531</v>
      </c>
    </row>
    <row r="235" spans="2:65" s="1" customFormat="1" ht="31.5" customHeight="1">
      <c r="B235" s="132"/>
      <c r="C235" s="162" t="s">
        <v>532</v>
      </c>
      <c r="D235" s="162" t="s">
        <v>144</v>
      </c>
      <c r="E235" s="163" t="s">
        <v>533</v>
      </c>
      <c r="F235" s="248" t="s">
        <v>534</v>
      </c>
      <c r="G235" s="249"/>
      <c r="H235" s="249"/>
      <c r="I235" s="249"/>
      <c r="J235" s="164" t="s">
        <v>208</v>
      </c>
      <c r="K235" s="165">
        <v>5</v>
      </c>
      <c r="L235" s="250">
        <v>0</v>
      </c>
      <c r="M235" s="249"/>
      <c r="N235" s="251">
        <f t="shared" si="55"/>
        <v>0</v>
      </c>
      <c r="O235" s="249"/>
      <c r="P235" s="249"/>
      <c r="Q235" s="249"/>
      <c r="R235" s="134"/>
      <c r="T235" s="167" t="s">
        <v>18</v>
      </c>
      <c r="U235" s="41" t="s">
        <v>42</v>
      </c>
      <c r="V235" s="33"/>
      <c r="W235" s="168">
        <f t="shared" si="56"/>
        <v>0</v>
      </c>
      <c r="X235" s="168">
        <v>0</v>
      </c>
      <c r="Y235" s="168">
        <f t="shared" si="57"/>
        <v>0</v>
      </c>
      <c r="Z235" s="168">
        <v>0</v>
      </c>
      <c r="AA235" s="169">
        <f t="shared" si="58"/>
        <v>0</v>
      </c>
      <c r="AR235" s="15" t="s">
        <v>148</v>
      </c>
      <c r="AT235" s="15" t="s">
        <v>144</v>
      </c>
      <c r="AU235" s="15" t="s">
        <v>149</v>
      </c>
      <c r="AY235" s="15" t="s">
        <v>143</v>
      </c>
      <c r="BE235" s="110">
        <f t="shared" si="59"/>
        <v>0</v>
      </c>
      <c r="BF235" s="110">
        <f t="shared" si="60"/>
        <v>0</v>
      </c>
      <c r="BG235" s="110">
        <f t="shared" si="61"/>
        <v>0</v>
      </c>
      <c r="BH235" s="110">
        <f t="shared" si="62"/>
        <v>0</v>
      </c>
      <c r="BI235" s="110">
        <f t="shared" si="63"/>
        <v>0</v>
      </c>
      <c r="BJ235" s="15" t="s">
        <v>84</v>
      </c>
      <c r="BK235" s="170">
        <f t="shared" si="64"/>
        <v>0</v>
      </c>
      <c r="BL235" s="15" t="s">
        <v>148</v>
      </c>
      <c r="BM235" s="15" t="s">
        <v>535</v>
      </c>
    </row>
    <row r="236" spans="2:65" s="1" customFormat="1" ht="31.5" customHeight="1">
      <c r="B236" s="132"/>
      <c r="C236" s="162" t="s">
        <v>536</v>
      </c>
      <c r="D236" s="162" t="s">
        <v>144</v>
      </c>
      <c r="E236" s="163" t="s">
        <v>250</v>
      </c>
      <c r="F236" s="248" t="s">
        <v>251</v>
      </c>
      <c r="G236" s="249"/>
      <c r="H236" s="249"/>
      <c r="I236" s="249"/>
      <c r="J236" s="164" t="s">
        <v>208</v>
      </c>
      <c r="K236" s="165">
        <v>4</v>
      </c>
      <c r="L236" s="250">
        <v>0</v>
      </c>
      <c r="M236" s="249"/>
      <c r="N236" s="251">
        <f t="shared" si="55"/>
        <v>0</v>
      </c>
      <c r="O236" s="249"/>
      <c r="P236" s="249"/>
      <c r="Q236" s="249"/>
      <c r="R236" s="134"/>
      <c r="T236" s="167" t="s">
        <v>18</v>
      </c>
      <c r="U236" s="41" t="s">
        <v>42</v>
      </c>
      <c r="V236" s="33"/>
      <c r="W236" s="168">
        <f t="shared" si="56"/>
        <v>0</v>
      </c>
      <c r="X236" s="168">
        <v>0</v>
      </c>
      <c r="Y236" s="168">
        <f t="shared" si="57"/>
        <v>0</v>
      </c>
      <c r="Z236" s="168">
        <v>0</v>
      </c>
      <c r="AA236" s="169">
        <f t="shared" si="58"/>
        <v>0</v>
      </c>
      <c r="AR236" s="15" t="s">
        <v>148</v>
      </c>
      <c r="AT236" s="15" t="s">
        <v>144</v>
      </c>
      <c r="AU236" s="15" t="s">
        <v>149</v>
      </c>
      <c r="AY236" s="15" t="s">
        <v>143</v>
      </c>
      <c r="BE236" s="110">
        <f t="shared" si="59"/>
        <v>0</v>
      </c>
      <c r="BF236" s="110">
        <f t="shared" si="60"/>
        <v>0</v>
      </c>
      <c r="BG236" s="110">
        <f t="shared" si="61"/>
        <v>0</v>
      </c>
      <c r="BH236" s="110">
        <f t="shared" si="62"/>
        <v>0</v>
      </c>
      <c r="BI236" s="110">
        <f t="shared" si="63"/>
        <v>0</v>
      </c>
      <c r="BJ236" s="15" t="s">
        <v>84</v>
      </c>
      <c r="BK236" s="170">
        <f t="shared" si="64"/>
        <v>0</v>
      </c>
      <c r="BL236" s="15" t="s">
        <v>148</v>
      </c>
      <c r="BM236" s="15" t="s">
        <v>537</v>
      </c>
    </row>
    <row r="237" spans="2:65" s="1" customFormat="1" ht="31.5" customHeight="1">
      <c r="B237" s="132"/>
      <c r="C237" s="162" t="s">
        <v>538</v>
      </c>
      <c r="D237" s="162" t="s">
        <v>144</v>
      </c>
      <c r="E237" s="163" t="s">
        <v>539</v>
      </c>
      <c r="F237" s="248" t="s">
        <v>540</v>
      </c>
      <c r="G237" s="249"/>
      <c r="H237" s="249"/>
      <c r="I237" s="249"/>
      <c r="J237" s="164" t="s">
        <v>208</v>
      </c>
      <c r="K237" s="165">
        <v>4</v>
      </c>
      <c r="L237" s="250">
        <v>0</v>
      </c>
      <c r="M237" s="249"/>
      <c r="N237" s="251">
        <f t="shared" si="55"/>
        <v>0</v>
      </c>
      <c r="O237" s="249"/>
      <c r="P237" s="249"/>
      <c r="Q237" s="249"/>
      <c r="R237" s="134"/>
      <c r="T237" s="167" t="s">
        <v>18</v>
      </c>
      <c r="U237" s="41" t="s">
        <v>42</v>
      </c>
      <c r="V237" s="33"/>
      <c r="W237" s="168">
        <f t="shared" si="56"/>
        <v>0</v>
      </c>
      <c r="X237" s="168">
        <v>0</v>
      </c>
      <c r="Y237" s="168">
        <f t="shared" si="57"/>
        <v>0</v>
      </c>
      <c r="Z237" s="168">
        <v>0</v>
      </c>
      <c r="AA237" s="169">
        <f t="shared" si="58"/>
        <v>0</v>
      </c>
      <c r="AR237" s="15" t="s">
        <v>148</v>
      </c>
      <c r="AT237" s="15" t="s">
        <v>144</v>
      </c>
      <c r="AU237" s="15" t="s">
        <v>149</v>
      </c>
      <c r="AY237" s="15" t="s">
        <v>143</v>
      </c>
      <c r="BE237" s="110">
        <f t="shared" si="59"/>
        <v>0</v>
      </c>
      <c r="BF237" s="110">
        <f t="shared" si="60"/>
        <v>0</v>
      </c>
      <c r="BG237" s="110">
        <f t="shared" si="61"/>
        <v>0</v>
      </c>
      <c r="BH237" s="110">
        <f t="shared" si="62"/>
        <v>0</v>
      </c>
      <c r="BI237" s="110">
        <f t="shared" si="63"/>
        <v>0</v>
      </c>
      <c r="BJ237" s="15" t="s">
        <v>84</v>
      </c>
      <c r="BK237" s="170">
        <f t="shared" si="64"/>
        <v>0</v>
      </c>
      <c r="BL237" s="15" t="s">
        <v>148</v>
      </c>
      <c r="BM237" s="15" t="s">
        <v>541</v>
      </c>
    </row>
    <row r="238" spans="2:65" s="1" customFormat="1" ht="31.5" customHeight="1">
      <c r="B238" s="132"/>
      <c r="C238" s="162" t="s">
        <v>542</v>
      </c>
      <c r="D238" s="162" t="s">
        <v>144</v>
      </c>
      <c r="E238" s="163" t="s">
        <v>543</v>
      </c>
      <c r="F238" s="248" t="s">
        <v>544</v>
      </c>
      <c r="G238" s="249"/>
      <c r="H238" s="249"/>
      <c r="I238" s="249"/>
      <c r="J238" s="164" t="s">
        <v>208</v>
      </c>
      <c r="K238" s="165">
        <v>5</v>
      </c>
      <c r="L238" s="250">
        <v>0</v>
      </c>
      <c r="M238" s="249"/>
      <c r="N238" s="251">
        <f t="shared" si="55"/>
        <v>0</v>
      </c>
      <c r="O238" s="249"/>
      <c r="P238" s="249"/>
      <c r="Q238" s="249"/>
      <c r="R238" s="134"/>
      <c r="T238" s="167" t="s">
        <v>18</v>
      </c>
      <c r="U238" s="41" t="s">
        <v>42</v>
      </c>
      <c r="V238" s="33"/>
      <c r="W238" s="168">
        <f t="shared" si="56"/>
        <v>0</v>
      </c>
      <c r="X238" s="168">
        <v>0</v>
      </c>
      <c r="Y238" s="168">
        <f t="shared" si="57"/>
        <v>0</v>
      </c>
      <c r="Z238" s="168">
        <v>0</v>
      </c>
      <c r="AA238" s="169">
        <f t="shared" si="58"/>
        <v>0</v>
      </c>
      <c r="AR238" s="15" t="s">
        <v>148</v>
      </c>
      <c r="AT238" s="15" t="s">
        <v>144</v>
      </c>
      <c r="AU238" s="15" t="s">
        <v>149</v>
      </c>
      <c r="AY238" s="15" t="s">
        <v>143</v>
      </c>
      <c r="BE238" s="110">
        <f t="shared" si="59"/>
        <v>0</v>
      </c>
      <c r="BF238" s="110">
        <f t="shared" si="60"/>
        <v>0</v>
      </c>
      <c r="BG238" s="110">
        <f t="shared" si="61"/>
        <v>0</v>
      </c>
      <c r="BH238" s="110">
        <f t="shared" si="62"/>
        <v>0</v>
      </c>
      <c r="BI238" s="110">
        <f t="shared" si="63"/>
        <v>0</v>
      </c>
      <c r="BJ238" s="15" t="s">
        <v>84</v>
      </c>
      <c r="BK238" s="170">
        <f t="shared" si="64"/>
        <v>0</v>
      </c>
      <c r="BL238" s="15" t="s">
        <v>148</v>
      </c>
      <c r="BM238" s="15" t="s">
        <v>545</v>
      </c>
    </row>
    <row r="239" spans="2:65" s="1" customFormat="1" ht="31.5" customHeight="1">
      <c r="B239" s="132"/>
      <c r="C239" s="162" t="s">
        <v>546</v>
      </c>
      <c r="D239" s="162" t="s">
        <v>144</v>
      </c>
      <c r="E239" s="163" t="s">
        <v>547</v>
      </c>
      <c r="F239" s="248" t="s">
        <v>548</v>
      </c>
      <c r="G239" s="249"/>
      <c r="H239" s="249"/>
      <c r="I239" s="249"/>
      <c r="J239" s="164" t="s">
        <v>208</v>
      </c>
      <c r="K239" s="165">
        <v>5</v>
      </c>
      <c r="L239" s="250">
        <v>0</v>
      </c>
      <c r="M239" s="249"/>
      <c r="N239" s="251">
        <f t="shared" si="55"/>
        <v>0</v>
      </c>
      <c r="O239" s="249"/>
      <c r="P239" s="249"/>
      <c r="Q239" s="249"/>
      <c r="R239" s="134"/>
      <c r="T239" s="167" t="s">
        <v>18</v>
      </c>
      <c r="U239" s="41" t="s">
        <v>42</v>
      </c>
      <c r="V239" s="33"/>
      <c r="W239" s="168">
        <f t="shared" si="56"/>
        <v>0</v>
      </c>
      <c r="X239" s="168">
        <v>0</v>
      </c>
      <c r="Y239" s="168">
        <f t="shared" si="57"/>
        <v>0</v>
      </c>
      <c r="Z239" s="168">
        <v>0</v>
      </c>
      <c r="AA239" s="169">
        <f t="shared" si="58"/>
        <v>0</v>
      </c>
      <c r="AR239" s="15" t="s">
        <v>148</v>
      </c>
      <c r="AT239" s="15" t="s">
        <v>144</v>
      </c>
      <c r="AU239" s="15" t="s">
        <v>149</v>
      </c>
      <c r="AY239" s="15" t="s">
        <v>143</v>
      </c>
      <c r="BE239" s="110">
        <f t="shared" si="59"/>
        <v>0</v>
      </c>
      <c r="BF239" s="110">
        <f t="shared" si="60"/>
        <v>0</v>
      </c>
      <c r="BG239" s="110">
        <f t="shared" si="61"/>
        <v>0</v>
      </c>
      <c r="BH239" s="110">
        <f t="shared" si="62"/>
        <v>0</v>
      </c>
      <c r="BI239" s="110">
        <f t="shared" si="63"/>
        <v>0</v>
      </c>
      <c r="BJ239" s="15" t="s">
        <v>84</v>
      </c>
      <c r="BK239" s="170">
        <f t="shared" si="64"/>
        <v>0</v>
      </c>
      <c r="BL239" s="15" t="s">
        <v>148</v>
      </c>
      <c r="BM239" s="15" t="s">
        <v>549</v>
      </c>
    </row>
    <row r="240" spans="2:65" s="1" customFormat="1" ht="31.5" customHeight="1">
      <c r="B240" s="132"/>
      <c r="C240" s="162" t="s">
        <v>550</v>
      </c>
      <c r="D240" s="162" t="s">
        <v>144</v>
      </c>
      <c r="E240" s="163" t="s">
        <v>551</v>
      </c>
      <c r="F240" s="248" t="s">
        <v>552</v>
      </c>
      <c r="G240" s="249"/>
      <c r="H240" s="249"/>
      <c r="I240" s="249"/>
      <c r="J240" s="164" t="s">
        <v>208</v>
      </c>
      <c r="K240" s="165">
        <v>9</v>
      </c>
      <c r="L240" s="250">
        <v>0</v>
      </c>
      <c r="M240" s="249"/>
      <c r="N240" s="251">
        <f t="shared" si="55"/>
        <v>0</v>
      </c>
      <c r="O240" s="249"/>
      <c r="P240" s="249"/>
      <c r="Q240" s="249"/>
      <c r="R240" s="134"/>
      <c r="T240" s="167" t="s">
        <v>18</v>
      </c>
      <c r="U240" s="41" t="s">
        <v>42</v>
      </c>
      <c r="V240" s="33"/>
      <c r="W240" s="168">
        <f t="shared" si="56"/>
        <v>0</v>
      </c>
      <c r="X240" s="168">
        <v>0</v>
      </c>
      <c r="Y240" s="168">
        <f t="shared" si="57"/>
        <v>0</v>
      </c>
      <c r="Z240" s="168">
        <v>0</v>
      </c>
      <c r="AA240" s="169">
        <f t="shared" si="58"/>
        <v>0</v>
      </c>
      <c r="AR240" s="15" t="s">
        <v>148</v>
      </c>
      <c r="AT240" s="15" t="s">
        <v>144</v>
      </c>
      <c r="AU240" s="15" t="s">
        <v>149</v>
      </c>
      <c r="AY240" s="15" t="s">
        <v>143</v>
      </c>
      <c r="BE240" s="110">
        <f t="shared" si="59"/>
        <v>0</v>
      </c>
      <c r="BF240" s="110">
        <f t="shared" si="60"/>
        <v>0</v>
      </c>
      <c r="BG240" s="110">
        <f t="shared" si="61"/>
        <v>0</v>
      </c>
      <c r="BH240" s="110">
        <f t="shared" si="62"/>
        <v>0</v>
      </c>
      <c r="BI240" s="110">
        <f t="shared" si="63"/>
        <v>0</v>
      </c>
      <c r="BJ240" s="15" t="s">
        <v>84</v>
      </c>
      <c r="BK240" s="170">
        <f t="shared" si="64"/>
        <v>0</v>
      </c>
      <c r="BL240" s="15" t="s">
        <v>148</v>
      </c>
      <c r="BM240" s="15" t="s">
        <v>553</v>
      </c>
    </row>
    <row r="241" spans="2:65" s="1" customFormat="1" ht="31.5" customHeight="1">
      <c r="B241" s="132"/>
      <c r="C241" s="162" t="s">
        <v>554</v>
      </c>
      <c r="D241" s="162" t="s">
        <v>144</v>
      </c>
      <c r="E241" s="163" t="s">
        <v>555</v>
      </c>
      <c r="F241" s="248" t="s">
        <v>556</v>
      </c>
      <c r="G241" s="249"/>
      <c r="H241" s="249"/>
      <c r="I241" s="249"/>
      <c r="J241" s="164" t="s">
        <v>208</v>
      </c>
      <c r="K241" s="165">
        <v>11</v>
      </c>
      <c r="L241" s="250">
        <v>0</v>
      </c>
      <c r="M241" s="249"/>
      <c r="N241" s="251">
        <f t="shared" si="55"/>
        <v>0</v>
      </c>
      <c r="O241" s="249"/>
      <c r="P241" s="249"/>
      <c r="Q241" s="249"/>
      <c r="R241" s="134"/>
      <c r="T241" s="167" t="s">
        <v>18</v>
      </c>
      <c r="U241" s="41" t="s">
        <v>42</v>
      </c>
      <c r="V241" s="33"/>
      <c r="W241" s="168">
        <f t="shared" si="56"/>
        <v>0</v>
      </c>
      <c r="X241" s="168">
        <v>0</v>
      </c>
      <c r="Y241" s="168">
        <f t="shared" si="57"/>
        <v>0</v>
      </c>
      <c r="Z241" s="168">
        <v>0</v>
      </c>
      <c r="AA241" s="169">
        <f t="shared" si="58"/>
        <v>0</v>
      </c>
      <c r="AR241" s="15" t="s">
        <v>148</v>
      </c>
      <c r="AT241" s="15" t="s">
        <v>144</v>
      </c>
      <c r="AU241" s="15" t="s">
        <v>149</v>
      </c>
      <c r="AY241" s="15" t="s">
        <v>143</v>
      </c>
      <c r="BE241" s="110">
        <f t="shared" si="59"/>
        <v>0</v>
      </c>
      <c r="BF241" s="110">
        <f t="shared" si="60"/>
        <v>0</v>
      </c>
      <c r="BG241" s="110">
        <f t="shared" si="61"/>
        <v>0</v>
      </c>
      <c r="BH241" s="110">
        <f t="shared" si="62"/>
        <v>0</v>
      </c>
      <c r="BI241" s="110">
        <f t="shared" si="63"/>
        <v>0</v>
      </c>
      <c r="BJ241" s="15" t="s">
        <v>84</v>
      </c>
      <c r="BK241" s="170">
        <f t="shared" si="64"/>
        <v>0</v>
      </c>
      <c r="BL241" s="15" t="s">
        <v>148</v>
      </c>
      <c r="BM241" s="15" t="s">
        <v>557</v>
      </c>
    </row>
    <row r="242" spans="2:65" s="1" customFormat="1" ht="31.5" customHeight="1">
      <c r="B242" s="132"/>
      <c r="C242" s="162" t="s">
        <v>558</v>
      </c>
      <c r="D242" s="162" t="s">
        <v>144</v>
      </c>
      <c r="E242" s="163" t="s">
        <v>559</v>
      </c>
      <c r="F242" s="248" t="s">
        <v>560</v>
      </c>
      <c r="G242" s="249"/>
      <c r="H242" s="249"/>
      <c r="I242" s="249"/>
      <c r="J242" s="164" t="s">
        <v>208</v>
      </c>
      <c r="K242" s="165">
        <v>8</v>
      </c>
      <c r="L242" s="250">
        <v>0</v>
      </c>
      <c r="M242" s="249"/>
      <c r="N242" s="251">
        <f t="shared" si="55"/>
        <v>0</v>
      </c>
      <c r="O242" s="249"/>
      <c r="P242" s="249"/>
      <c r="Q242" s="249"/>
      <c r="R242" s="134"/>
      <c r="T242" s="167" t="s">
        <v>18</v>
      </c>
      <c r="U242" s="41" t="s">
        <v>42</v>
      </c>
      <c r="V242" s="33"/>
      <c r="W242" s="168">
        <f t="shared" si="56"/>
        <v>0</v>
      </c>
      <c r="X242" s="168">
        <v>0</v>
      </c>
      <c r="Y242" s="168">
        <f t="shared" si="57"/>
        <v>0</v>
      </c>
      <c r="Z242" s="168">
        <v>0</v>
      </c>
      <c r="AA242" s="169">
        <f t="shared" si="58"/>
        <v>0</v>
      </c>
      <c r="AR242" s="15" t="s">
        <v>148</v>
      </c>
      <c r="AT242" s="15" t="s">
        <v>144</v>
      </c>
      <c r="AU242" s="15" t="s">
        <v>149</v>
      </c>
      <c r="AY242" s="15" t="s">
        <v>143</v>
      </c>
      <c r="BE242" s="110">
        <f t="shared" si="59"/>
        <v>0</v>
      </c>
      <c r="BF242" s="110">
        <f t="shared" si="60"/>
        <v>0</v>
      </c>
      <c r="BG242" s="110">
        <f t="shared" si="61"/>
        <v>0</v>
      </c>
      <c r="BH242" s="110">
        <f t="shared" si="62"/>
        <v>0</v>
      </c>
      <c r="BI242" s="110">
        <f t="shared" si="63"/>
        <v>0</v>
      </c>
      <c r="BJ242" s="15" t="s">
        <v>84</v>
      </c>
      <c r="BK242" s="170">
        <f t="shared" si="64"/>
        <v>0</v>
      </c>
      <c r="BL242" s="15" t="s">
        <v>148</v>
      </c>
      <c r="BM242" s="15" t="s">
        <v>561</v>
      </c>
    </row>
    <row r="243" spans="2:65" s="1" customFormat="1" ht="31.5" customHeight="1">
      <c r="B243" s="132"/>
      <c r="C243" s="162" t="s">
        <v>562</v>
      </c>
      <c r="D243" s="162" t="s">
        <v>144</v>
      </c>
      <c r="E243" s="163" t="s">
        <v>563</v>
      </c>
      <c r="F243" s="248" t="s">
        <v>564</v>
      </c>
      <c r="G243" s="249"/>
      <c r="H243" s="249"/>
      <c r="I243" s="249"/>
      <c r="J243" s="164" t="s">
        <v>208</v>
      </c>
      <c r="K243" s="165">
        <v>8</v>
      </c>
      <c r="L243" s="250">
        <v>0</v>
      </c>
      <c r="M243" s="249"/>
      <c r="N243" s="251">
        <f t="shared" si="55"/>
        <v>0</v>
      </c>
      <c r="O243" s="249"/>
      <c r="P243" s="249"/>
      <c r="Q243" s="249"/>
      <c r="R243" s="134"/>
      <c r="T243" s="167" t="s">
        <v>18</v>
      </c>
      <c r="U243" s="41" t="s">
        <v>42</v>
      </c>
      <c r="V243" s="33"/>
      <c r="W243" s="168">
        <f t="shared" si="56"/>
        <v>0</v>
      </c>
      <c r="X243" s="168">
        <v>0</v>
      </c>
      <c r="Y243" s="168">
        <f t="shared" si="57"/>
        <v>0</v>
      </c>
      <c r="Z243" s="168">
        <v>0</v>
      </c>
      <c r="AA243" s="169">
        <f t="shared" si="58"/>
        <v>0</v>
      </c>
      <c r="AR243" s="15" t="s">
        <v>148</v>
      </c>
      <c r="AT243" s="15" t="s">
        <v>144</v>
      </c>
      <c r="AU243" s="15" t="s">
        <v>149</v>
      </c>
      <c r="AY243" s="15" t="s">
        <v>143</v>
      </c>
      <c r="BE243" s="110">
        <f t="shared" si="59"/>
        <v>0</v>
      </c>
      <c r="BF243" s="110">
        <f t="shared" si="60"/>
        <v>0</v>
      </c>
      <c r="BG243" s="110">
        <f t="shared" si="61"/>
        <v>0</v>
      </c>
      <c r="BH243" s="110">
        <f t="shared" si="62"/>
        <v>0</v>
      </c>
      <c r="BI243" s="110">
        <f t="shared" si="63"/>
        <v>0</v>
      </c>
      <c r="BJ243" s="15" t="s">
        <v>84</v>
      </c>
      <c r="BK243" s="170">
        <f t="shared" si="64"/>
        <v>0</v>
      </c>
      <c r="BL243" s="15" t="s">
        <v>148</v>
      </c>
      <c r="BM243" s="15" t="s">
        <v>565</v>
      </c>
    </row>
    <row r="244" spans="2:65" s="1" customFormat="1" ht="31.5" customHeight="1">
      <c r="B244" s="132"/>
      <c r="C244" s="162" t="s">
        <v>566</v>
      </c>
      <c r="D244" s="162" t="s">
        <v>144</v>
      </c>
      <c r="E244" s="163" t="s">
        <v>567</v>
      </c>
      <c r="F244" s="248" t="s">
        <v>568</v>
      </c>
      <c r="G244" s="249"/>
      <c r="H244" s="249"/>
      <c r="I244" s="249"/>
      <c r="J244" s="164" t="s">
        <v>208</v>
      </c>
      <c r="K244" s="165">
        <v>8</v>
      </c>
      <c r="L244" s="250">
        <v>0</v>
      </c>
      <c r="M244" s="249"/>
      <c r="N244" s="251">
        <f t="shared" si="55"/>
        <v>0</v>
      </c>
      <c r="O244" s="249"/>
      <c r="P244" s="249"/>
      <c r="Q244" s="249"/>
      <c r="R244" s="134"/>
      <c r="T244" s="167" t="s">
        <v>18</v>
      </c>
      <c r="U244" s="41" t="s">
        <v>42</v>
      </c>
      <c r="V244" s="33"/>
      <c r="W244" s="168">
        <f t="shared" si="56"/>
        <v>0</v>
      </c>
      <c r="X244" s="168">
        <v>0</v>
      </c>
      <c r="Y244" s="168">
        <f t="shared" si="57"/>
        <v>0</v>
      </c>
      <c r="Z244" s="168">
        <v>0</v>
      </c>
      <c r="AA244" s="169">
        <f t="shared" si="58"/>
        <v>0</v>
      </c>
      <c r="AR244" s="15" t="s">
        <v>148</v>
      </c>
      <c r="AT244" s="15" t="s">
        <v>144</v>
      </c>
      <c r="AU244" s="15" t="s">
        <v>149</v>
      </c>
      <c r="AY244" s="15" t="s">
        <v>143</v>
      </c>
      <c r="BE244" s="110">
        <f t="shared" si="59"/>
        <v>0</v>
      </c>
      <c r="BF244" s="110">
        <f t="shared" si="60"/>
        <v>0</v>
      </c>
      <c r="BG244" s="110">
        <f t="shared" si="61"/>
        <v>0</v>
      </c>
      <c r="BH244" s="110">
        <f t="shared" si="62"/>
        <v>0</v>
      </c>
      <c r="BI244" s="110">
        <f t="shared" si="63"/>
        <v>0</v>
      </c>
      <c r="BJ244" s="15" t="s">
        <v>84</v>
      </c>
      <c r="BK244" s="170">
        <f t="shared" si="64"/>
        <v>0</v>
      </c>
      <c r="BL244" s="15" t="s">
        <v>148</v>
      </c>
      <c r="BM244" s="15" t="s">
        <v>569</v>
      </c>
    </row>
    <row r="245" spans="2:65" s="1" customFormat="1" ht="31.5" customHeight="1">
      <c r="B245" s="132"/>
      <c r="C245" s="162" t="s">
        <v>570</v>
      </c>
      <c r="D245" s="162" t="s">
        <v>144</v>
      </c>
      <c r="E245" s="163" t="s">
        <v>254</v>
      </c>
      <c r="F245" s="248" t="s">
        <v>255</v>
      </c>
      <c r="G245" s="249"/>
      <c r="H245" s="249"/>
      <c r="I245" s="249"/>
      <c r="J245" s="164" t="s">
        <v>208</v>
      </c>
      <c r="K245" s="165">
        <v>25</v>
      </c>
      <c r="L245" s="250">
        <v>0</v>
      </c>
      <c r="M245" s="249"/>
      <c r="N245" s="251">
        <f t="shared" si="55"/>
        <v>0</v>
      </c>
      <c r="O245" s="249"/>
      <c r="P245" s="249"/>
      <c r="Q245" s="249"/>
      <c r="R245" s="134"/>
      <c r="T245" s="167" t="s">
        <v>18</v>
      </c>
      <c r="U245" s="41" t="s">
        <v>42</v>
      </c>
      <c r="V245" s="33"/>
      <c r="W245" s="168">
        <f t="shared" si="56"/>
        <v>0</v>
      </c>
      <c r="X245" s="168">
        <v>0</v>
      </c>
      <c r="Y245" s="168">
        <f t="shared" si="57"/>
        <v>0</v>
      </c>
      <c r="Z245" s="168">
        <v>0</v>
      </c>
      <c r="AA245" s="169">
        <f t="shared" si="58"/>
        <v>0</v>
      </c>
      <c r="AR245" s="15" t="s">
        <v>148</v>
      </c>
      <c r="AT245" s="15" t="s">
        <v>144</v>
      </c>
      <c r="AU245" s="15" t="s">
        <v>149</v>
      </c>
      <c r="AY245" s="15" t="s">
        <v>143</v>
      </c>
      <c r="BE245" s="110">
        <f t="shared" si="59"/>
        <v>0</v>
      </c>
      <c r="BF245" s="110">
        <f t="shared" si="60"/>
        <v>0</v>
      </c>
      <c r="BG245" s="110">
        <f t="shared" si="61"/>
        <v>0</v>
      </c>
      <c r="BH245" s="110">
        <f t="shared" si="62"/>
        <v>0</v>
      </c>
      <c r="BI245" s="110">
        <f t="shared" si="63"/>
        <v>0</v>
      </c>
      <c r="BJ245" s="15" t="s">
        <v>84</v>
      </c>
      <c r="BK245" s="170">
        <f t="shared" si="64"/>
        <v>0</v>
      </c>
      <c r="BL245" s="15" t="s">
        <v>148</v>
      </c>
      <c r="BM245" s="15" t="s">
        <v>571</v>
      </c>
    </row>
    <row r="246" spans="2:65" s="1" customFormat="1" ht="31.5" customHeight="1">
      <c r="B246" s="132"/>
      <c r="C246" s="162" t="s">
        <v>572</v>
      </c>
      <c r="D246" s="162" t="s">
        <v>144</v>
      </c>
      <c r="E246" s="163" t="s">
        <v>573</v>
      </c>
      <c r="F246" s="248" t="s">
        <v>574</v>
      </c>
      <c r="G246" s="249"/>
      <c r="H246" s="249"/>
      <c r="I246" s="249"/>
      <c r="J246" s="164" t="s">
        <v>208</v>
      </c>
      <c r="K246" s="165">
        <v>2</v>
      </c>
      <c r="L246" s="250">
        <v>0</v>
      </c>
      <c r="M246" s="249"/>
      <c r="N246" s="251">
        <f t="shared" si="55"/>
        <v>0</v>
      </c>
      <c r="O246" s="249"/>
      <c r="P246" s="249"/>
      <c r="Q246" s="249"/>
      <c r="R246" s="134"/>
      <c r="T246" s="167" t="s">
        <v>18</v>
      </c>
      <c r="U246" s="41" t="s">
        <v>42</v>
      </c>
      <c r="V246" s="33"/>
      <c r="W246" s="168">
        <f t="shared" si="56"/>
        <v>0</v>
      </c>
      <c r="X246" s="168">
        <v>0</v>
      </c>
      <c r="Y246" s="168">
        <f t="shared" si="57"/>
        <v>0</v>
      </c>
      <c r="Z246" s="168">
        <v>0</v>
      </c>
      <c r="AA246" s="169">
        <f t="shared" si="58"/>
        <v>0</v>
      </c>
      <c r="AR246" s="15" t="s">
        <v>148</v>
      </c>
      <c r="AT246" s="15" t="s">
        <v>144</v>
      </c>
      <c r="AU246" s="15" t="s">
        <v>149</v>
      </c>
      <c r="AY246" s="15" t="s">
        <v>143</v>
      </c>
      <c r="BE246" s="110">
        <f t="shared" si="59"/>
        <v>0</v>
      </c>
      <c r="BF246" s="110">
        <f t="shared" si="60"/>
        <v>0</v>
      </c>
      <c r="BG246" s="110">
        <f t="shared" si="61"/>
        <v>0</v>
      </c>
      <c r="BH246" s="110">
        <f t="shared" si="62"/>
        <v>0</v>
      </c>
      <c r="BI246" s="110">
        <f t="shared" si="63"/>
        <v>0</v>
      </c>
      <c r="BJ246" s="15" t="s">
        <v>84</v>
      </c>
      <c r="BK246" s="170">
        <f t="shared" si="64"/>
        <v>0</v>
      </c>
      <c r="BL246" s="15" t="s">
        <v>148</v>
      </c>
      <c r="BM246" s="15" t="s">
        <v>575</v>
      </c>
    </row>
    <row r="247" spans="2:65" s="1" customFormat="1" ht="31.5" customHeight="1">
      <c r="B247" s="132"/>
      <c r="C247" s="162" t="s">
        <v>576</v>
      </c>
      <c r="D247" s="162" t="s">
        <v>144</v>
      </c>
      <c r="E247" s="163" t="s">
        <v>577</v>
      </c>
      <c r="F247" s="248" t="s">
        <v>578</v>
      </c>
      <c r="G247" s="249"/>
      <c r="H247" s="249"/>
      <c r="I247" s="249"/>
      <c r="J247" s="164" t="s">
        <v>208</v>
      </c>
      <c r="K247" s="165">
        <v>19</v>
      </c>
      <c r="L247" s="250">
        <v>0</v>
      </c>
      <c r="M247" s="249"/>
      <c r="N247" s="251">
        <f t="shared" si="55"/>
        <v>0</v>
      </c>
      <c r="O247" s="249"/>
      <c r="P247" s="249"/>
      <c r="Q247" s="249"/>
      <c r="R247" s="134"/>
      <c r="T247" s="167" t="s">
        <v>18</v>
      </c>
      <c r="U247" s="41" t="s">
        <v>42</v>
      </c>
      <c r="V247" s="33"/>
      <c r="W247" s="168">
        <f t="shared" si="56"/>
        <v>0</v>
      </c>
      <c r="X247" s="168">
        <v>0</v>
      </c>
      <c r="Y247" s="168">
        <f t="shared" si="57"/>
        <v>0</v>
      </c>
      <c r="Z247" s="168">
        <v>0</v>
      </c>
      <c r="AA247" s="169">
        <f t="shared" si="58"/>
        <v>0</v>
      </c>
      <c r="AR247" s="15" t="s">
        <v>148</v>
      </c>
      <c r="AT247" s="15" t="s">
        <v>144</v>
      </c>
      <c r="AU247" s="15" t="s">
        <v>149</v>
      </c>
      <c r="AY247" s="15" t="s">
        <v>143</v>
      </c>
      <c r="BE247" s="110">
        <f t="shared" si="59"/>
        <v>0</v>
      </c>
      <c r="BF247" s="110">
        <f t="shared" si="60"/>
        <v>0</v>
      </c>
      <c r="BG247" s="110">
        <f t="shared" si="61"/>
        <v>0</v>
      </c>
      <c r="BH247" s="110">
        <f t="shared" si="62"/>
        <v>0</v>
      </c>
      <c r="BI247" s="110">
        <f t="shared" si="63"/>
        <v>0</v>
      </c>
      <c r="BJ247" s="15" t="s">
        <v>84</v>
      </c>
      <c r="BK247" s="170">
        <f t="shared" si="64"/>
        <v>0</v>
      </c>
      <c r="BL247" s="15" t="s">
        <v>148</v>
      </c>
      <c r="BM247" s="15" t="s">
        <v>579</v>
      </c>
    </row>
    <row r="248" spans="2:63" s="10" customFormat="1" ht="21.75" customHeight="1">
      <c r="B248" s="151"/>
      <c r="C248" s="152"/>
      <c r="D248" s="161" t="s">
        <v>117</v>
      </c>
      <c r="E248" s="161"/>
      <c r="F248" s="161"/>
      <c r="G248" s="161"/>
      <c r="H248" s="161"/>
      <c r="I248" s="161"/>
      <c r="J248" s="161"/>
      <c r="K248" s="161"/>
      <c r="L248" s="161"/>
      <c r="M248" s="161"/>
      <c r="N248" s="264">
        <f>BK248</f>
        <v>0</v>
      </c>
      <c r="O248" s="265"/>
      <c r="P248" s="265"/>
      <c r="Q248" s="265"/>
      <c r="R248" s="154"/>
      <c r="T248" s="155"/>
      <c r="U248" s="152"/>
      <c r="V248" s="152"/>
      <c r="W248" s="156">
        <f>W249+W250+W253</f>
        <v>0</v>
      </c>
      <c r="X248" s="152"/>
      <c r="Y248" s="156">
        <f>Y249+Y250+Y253</f>
        <v>0</v>
      </c>
      <c r="Z248" s="152"/>
      <c r="AA248" s="157">
        <f>AA249+AA250+AA253</f>
        <v>0</v>
      </c>
      <c r="AR248" s="158" t="s">
        <v>82</v>
      </c>
      <c r="AT248" s="159" t="s">
        <v>74</v>
      </c>
      <c r="AU248" s="159" t="s">
        <v>84</v>
      </c>
      <c r="AY248" s="158" t="s">
        <v>143</v>
      </c>
      <c r="BK248" s="160">
        <f>BK249+BK250+BK253</f>
        <v>0</v>
      </c>
    </row>
    <row r="249" spans="2:65" s="1" customFormat="1" ht="22.5" customHeight="1">
      <c r="B249" s="132"/>
      <c r="C249" s="162" t="s">
        <v>580</v>
      </c>
      <c r="D249" s="162" t="s">
        <v>144</v>
      </c>
      <c r="E249" s="163" t="s">
        <v>581</v>
      </c>
      <c r="F249" s="248" t="s">
        <v>582</v>
      </c>
      <c r="G249" s="249"/>
      <c r="H249" s="249"/>
      <c r="I249" s="249"/>
      <c r="J249" s="164" t="s">
        <v>583</v>
      </c>
      <c r="K249" s="165">
        <v>72</v>
      </c>
      <c r="L249" s="250">
        <v>0</v>
      </c>
      <c r="M249" s="249"/>
      <c r="N249" s="251">
        <f>ROUND(L249*K249,3)</f>
        <v>0</v>
      </c>
      <c r="O249" s="249"/>
      <c r="P249" s="249"/>
      <c r="Q249" s="249"/>
      <c r="R249" s="134"/>
      <c r="T249" s="167" t="s">
        <v>18</v>
      </c>
      <c r="U249" s="41" t="s">
        <v>42</v>
      </c>
      <c r="V249" s="33"/>
      <c r="W249" s="168">
        <f>V249*K249</f>
        <v>0</v>
      </c>
      <c r="X249" s="168">
        <v>0</v>
      </c>
      <c r="Y249" s="168">
        <f>X249*K249</f>
        <v>0</v>
      </c>
      <c r="Z249" s="168">
        <v>0</v>
      </c>
      <c r="AA249" s="169">
        <f>Z249*K249</f>
        <v>0</v>
      </c>
      <c r="AR249" s="15" t="s">
        <v>148</v>
      </c>
      <c r="AT249" s="15" t="s">
        <v>144</v>
      </c>
      <c r="AU249" s="15" t="s">
        <v>149</v>
      </c>
      <c r="AY249" s="15" t="s">
        <v>143</v>
      </c>
      <c r="BE249" s="110">
        <f>IF(U249="základná",N249,0)</f>
        <v>0</v>
      </c>
      <c r="BF249" s="110">
        <f>IF(U249="znížená",N249,0)</f>
        <v>0</v>
      </c>
      <c r="BG249" s="110">
        <f>IF(U249="zákl. prenesená",N249,0)</f>
        <v>0</v>
      </c>
      <c r="BH249" s="110">
        <f>IF(U249="zníž. prenesená",N249,0)</f>
        <v>0</v>
      </c>
      <c r="BI249" s="110">
        <f>IF(U249="nulová",N249,0)</f>
        <v>0</v>
      </c>
      <c r="BJ249" s="15" t="s">
        <v>84</v>
      </c>
      <c r="BK249" s="170">
        <f>ROUND(L249*K249,3)</f>
        <v>0</v>
      </c>
      <c r="BL249" s="15" t="s">
        <v>148</v>
      </c>
      <c r="BM249" s="15" t="s">
        <v>584</v>
      </c>
    </row>
    <row r="250" spans="2:63" s="11" customFormat="1" ht="21" customHeight="1">
      <c r="B250" s="175"/>
      <c r="C250" s="176"/>
      <c r="D250" s="177" t="s">
        <v>118</v>
      </c>
      <c r="E250" s="177"/>
      <c r="F250" s="177"/>
      <c r="G250" s="177"/>
      <c r="H250" s="177"/>
      <c r="I250" s="177"/>
      <c r="J250" s="177"/>
      <c r="K250" s="177"/>
      <c r="L250" s="177"/>
      <c r="M250" s="177"/>
      <c r="N250" s="268">
        <f>BK250</f>
        <v>0</v>
      </c>
      <c r="O250" s="269"/>
      <c r="P250" s="269"/>
      <c r="Q250" s="269"/>
      <c r="R250" s="178"/>
      <c r="T250" s="179"/>
      <c r="U250" s="176"/>
      <c r="V250" s="176"/>
      <c r="W250" s="180">
        <f>SUM(W251:W252)</f>
        <v>0</v>
      </c>
      <c r="X250" s="176"/>
      <c r="Y250" s="180">
        <f>SUM(Y251:Y252)</f>
        <v>0</v>
      </c>
      <c r="Z250" s="176"/>
      <c r="AA250" s="181">
        <f>SUM(AA251:AA252)</f>
        <v>0</v>
      </c>
      <c r="AR250" s="182" t="s">
        <v>82</v>
      </c>
      <c r="AT250" s="183" t="s">
        <v>74</v>
      </c>
      <c r="AU250" s="183" t="s">
        <v>149</v>
      </c>
      <c r="AY250" s="182" t="s">
        <v>143</v>
      </c>
      <c r="BK250" s="184">
        <f>SUM(BK251:BK252)</f>
        <v>0</v>
      </c>
    </row>
    <row r="251" spans="2:65" s="1" customFormat="1" ht="22.5" customHeight="1">
      <c r="B251" s="132"/>
      <c r="C251" s="162" t="s">
        <v>585</v>
      </c>
      <c r="D251" s="162" t="s">
        <v>144</v>
      </c>
      <c r="E251" s="163" t="s">
        <v>586</v>
      </c>
      <c r="F251" s="248" t="s">
        <v>587</v>
      </c>
      <c r="G251" s="249"/>
      <c r="H251" s="249"/>
      <c r="I251" s="249"/>
      <c r="J251" s="164" t="s">
        <v>208</v>
      </c>
      <c r="K251" s="165">
        <v>3</v>
      </c>
      <c r="L251" s="250">
        <v>0</v>
      </c>
      <c r="M251" s="249"/>
      <c r="N251" s="251">
        <f>ROUND(L251*K251,3)</f>
        <v>0</v>
      </c>
      <c r="O251" s="249"/>
      <c r="P251" s="249"/>
      <c r="Q251" s="249"/>
      <c r="R251" s="134"/>
      <c r="T251" s="167" t="s">
        <v>18</v>
      </c>
      <c r="U251" s="41" t="s">
        <v>42</v>
      </c>
      <c r="V251" s="33"/>
      <c r="W251" s="168">
        <f>V251*K251</f>
        <v>0</v>
      </c>
      <c r="X251" s="168">
        <v>0</v>
      </c>
      <c r="Y251" s="168">
        <f>X251*K251</f>
        <v>0</v>
      </c>
      <c r="Z251" s="168">
        <v>0</v>
      </c>
      <c r="AA251" s="169">
        <f>Z251*K251</f>
        <v>0</v>
      </c>
      <c r="AR251" s="15" t="s">
        <v>148</v>
      </c>
      <c r="AT251" s="15" t="s">
        <v>144</v>
      </c>
      <c r="AU251" s="15" t="s">
        <v>148</v>
      </c>
      <c r="AY251" s="15" t="s">
        <v>143</v>
      </c>
      <c r="BE251" s="110">
        <f>IF(U251="základná",N251,0)</f>
        <v>0</v>
      </c>
      <c r="BF251" s="110">
        <f>IF(U251="znížená",N251,0)</f>
        <v>0</v>
      </c>
      <c r="BG251" s="110">
        <f>IF(U251="zákl. prenesená",N251,0)</f>
        <v>0</v>
      </c>
      <c r="BH251" s="110">
        <f>IF(U251="zníž. prenesená",N251,0)</f>
        <v>0</v>
      </c>
      <c r="BI251" s="110">
        <f>IF(U251="nulová",N251,0)</f>
        <v>0</v>
      </c>
      <c r="BJ251" s="15" t="s">
        <v>84</v>
      </c>
      <c r="BK251" s="170">
        <f>ROUND(L251*K251,3)</f>
        <v>0</v>
      </c>
      <c r="BL251" s="15" t="s">
        <v>148</v>
      </c>
      <c r="BM251" s="15" t="s">
        <v>588</v>
      </c>
    </row>
    <row r="252" spans="2:65" s="1" customFormat="1" ht="22.5" customHeight="1">
      <c r="B252" s="132"/>
      <c r="C252" s="171" t="s">
        <v>589</v>
      </c>
      <c r="D252" s="171" t="s">
        <v>151</v>
      </c>
      <c r="E252" s="172" t="s">
        <v>590</v>
      </c>
      <c r="F252" s="252" t="s">
        <v>591</v>
      </c>
      <c r="G252" s="253"/>
      <c r="H252" s="253"/>
      <c r="I252" s="253"/>
      <c r="J252" s="173" t="s">
        <v>208</v>
      </c>
      <c r="K252" s="174">
        <v>3</v>
      </c>
      <c r="L252" s="254">
        <v>0</v>
      </c>
      <c r="M252" s="253"/>
      <c r="N252" s="255">
        <f>ROUND(L252*K252,3)</f>
        <v>0</v>
      </c>
      <c r="O252" s="249"/>
      <c r="P252" s="249"/>
      <c r="Q252" s="249"/>
      <c r="R252" s="134"/>
      <c r="T252" s="167" t="s">
        <v>18</v>
      </c>
      <c r="U252" s="41" t="s">
        <v>42</v>
      </c>
      <c r="V252" s="33"/>
      <c r="W252" s="168">
        <f>V252*K252</f>
        <v>0</v>
      </c>
      <c r="X252" s="168">
        <v>0</v>
      </c>
      <c r="Y252" s="168">
        <f>X252*K252</f>
        <v>0</v>
      </c>
      <c r="Z252" s="168">
        <v>0</v>
      </c>
      <c r="AA252" s="169">
        <f>Z252*K252</f>
        <v>0</v>
      </c>
      <c r="AR252" s="15" t="s">
        <v>154</v>
      </c>
      <c r="AT252" s="15" t="s">
        <v>151</v>
      </c>
      <c r="AU252" s="15" t="s">
        <v>148</v>
      </c>
      <c r="AY252" s="15" t="s">
        <v>143</v>
      </c>
      <c r="BE252" s="110">
        <f>IF(U252="základná",N252,0)</f>
        <v>0</v>
      </c>
      <c r="BF252" s="110">
        <f>IF(U252="znížená",N252,0)</f>
        <v>0</v>
      </c>
      <c r="BG252" s="110">
        <f>IF(U252="zákl. prenesená",N252,0)</f>
        <v>0</v>
      </c>
      <c r="BH252" s="110">
        <f>IF(U252="zníž. prenesená",N252,0)</f>
        <v>0</v>
      </c>
      <c r="BI252" s="110">
        <f>IF(U252="nulová",N252,0)</f>
        <v>0</v>
      </c>
      <c r="BJ252" s="15" t="s">
        <v>84</v>
      </c>
      <c r="BK252" s="170">
        <f>ROUND(L252*K252,3)</f>
        <v>0</v>
      </c>
      <c r="BL252" s="15" t="s">
        <v>148</v>
      </c>
      <c r="BM252" s="15" t="s">
        <v>592</v>
      </c>
    </row>
    <row r="253" spans="2:63" s="11" customFormat="1" ht="21" customHeight="1">
      <c r="B253" s="175"/>
      <c r="C253" s="176"/>
      <c r="D253" s="177" t="s">
        <v>119</v>
      </c>
      <c r="E253" s="177"/>
      <c r="F253" s="177"/>
      <c r="G253" s="177"/>
      <c r="H253" s="177"/>
      <c r="I253" s="177"/>
      <c r="J253" s="177"/>
      <c r="K253" s="177"/>
      <c r="L253" s="177"/>
      <c r="M253" s="177"/>
      <c r="N253" s="268">
        <f>BK253</f>
        <v>0</v>
      </c>
      <c r="O253" s="269"/>
      <c r="P253" s="269"/>
      <c r="Q253" s="269"/>
      <c r="R253" s="178"/>
      <c r="T253" s="179"/>
      <c r="U253" s="176"/>
      <c r="V253" s="176"/>
      <c r="W253" s="180">
        <f>SUM(W254:W257)</f>
        <v>0</v>
      </c>
      <c r="X253" s="176"/>
      <c r="Y253" s="180">
        <f>SUM(Y254:Y257)</f>
        <v>0</v>
      </c>
      <c r="Z253" s="176"/>
      <c r="AA253" s="181">
        <f>SUM(AA254:AA257)</f>
        <v>0</v>
      </c>
      <c r="AR253" s="182" t="s">
        <v>82</v>
      </c>
      <c r="AT253" s="183" t="s">
        <v>74</v>
      </c>
      <c r="AU253" s="183" t="s">
        <v>149</v>
      </c>
      <c r="AY253" s="182" t="s">
        <v>143</v>
      </c>
      <c r="BK253" s="184">
        <f>SUM(BK254:BK257)</f>
        <v>0</v>
      </c>
    </row>
    <row r="254" spans="2:65" s="1" customFormat="1" ht="31.5" customHeight="1">
      <c r="B254" s="132"/>
      <c r="C254" s="162" t="s">
        <v>593</v>
      </c>
      <c r="D254" s="162" t="s">
        <v>144</v>
      </c>
      <c r="E254" s="163" t="s">
        <v>594</v>
      </c>
      <c r="F254" s="248" t="s">
        <v>595</v>
      </c>
      <c r="G254" s="249"/>
      <c r="H254" s="249"/>
      <c r="I254" s="249"/>
      <c r="J254" s="164" t="s">
        <v>208</v>
      </c>
      <c r="K254" s="165">
        <v>1</v>
      </c>
      <c r="L254" s="250">
        <v>0</v>
      </c>
      <c r="M254" s="249"/>
      <c r="N254" s="251">
        <f>ROUND(L254*K254,3)</f>
        <v>0</v>
      </c>
      <c r="O254" s="249"/>
      <c r="P254" s="249"/>
      <c r="Q254" s="249"/>
      <c r="R254" s="134"/>
      <c r="T254" s="167" t="s">
        <v>18</v>
      </c>
      <c r="U254" s="41" t="s">
        <v>42</v>
      </c>
      <c r="V254" s="33"/>
      <c r="W254" s="168">
        <f>V254*K254</f>
        <v>0</v>
      </c>
      <c r="X254" s="168">
        <v>0</v>
      </c>
      <c r="Y254" s="168">
        <f>X254*K254</f>
        <v>0</v>
      </c>
      <c r="Z254" s="168">
        <v>0</v>
      </c>
      <c r="AA254" s="169">
        <f>Z254*K254</f>
        <v>0</v>
      </c>
      <c r="AR254" s="15" t="s">
        <v>148</v>
      </c>
      <c r="AT254" s="15" t="s">
        <v>144</v>
      </c>
      <c r="AU254" s="15" t="s">
        <v>148</v>
      </c>
      <c r="AY254" s="15" t="s">
        <v>143</v>
      </c>
      <c r="BE254" s="110">
        <f>IF(U254="základná",N254,0)</f>
        <v>0</v>
      </c>
      <c r="BF254" s="110">
        <f>IF(U254="znížená",N254,0)</f>
        <v>0</v>
      </c>
      <c r="BG254" s="110">
        <f>IF(U254="zákl. prenesená",N254,0)</f>
        <v>0</v>
      </c>
      <c r="BH254" s="110">
        <f>IF(U254="zníž. prenesená",N254,0)</f>
        <v>0</v>
      </c>
      <c r="BI254" s="110">
        <f>IF(U254="nulová",N254,0)</f>
        <v>0</v>
      </c>
      <c r="BJ254" s="15" t="s">
        <v>84</v>
      </c>
      <c r="BK254" s="170">
        <f>ROUND(L254*K254,3)</f>
        <v>0</v>
      </c>
      <c r="BL254" s="15" t="s">
        <v>148</v>
      </c>
      <c r="BM254" s="15" t="s">
        <v>596</v>
      </c>
    </row>
    <row r="255" spans="2:65" s="1" customFormat="1" ht="31.5" customHeight="1">
      <c r="B255" s="132"/>
      <c r="C255" s="162" t="s">
        <v>597</v>
      </c>
      <c r="D255" s="162" t="s">
        <v>144</v>
      </c>
      <c r="E255" s="163" t="s">
        <v>598</v>
      </c>
      <c r="F255" s="248" t="s">
        <v>599</v>
      </c>
      <c r="G255" s="249"/>
      <c r="H255" s="249"/>
      <c r="I255" s="249"/>
      <c r="J255" s="164" t="s">
        <v>208</v>
      </c>
      <c r="K255" s="165">
        <v>3</v>
      </c>
      <c r="L255" s="250">
        <v>0</v>
      </c>
      <c r="M255" s="249"/>
      <c r="N255" s="251">
        <f>ROUND(L255*K255,3)</f>
        <v>0</v>
      </c>
      <c r="O255" s="249"/>
      <c r="P255" s="249"/>
      <c r="Q255" s="249"/>
      <c r="R255" s="134"/>
      <c r="T255" s="167" t="s">
        <v>18</v>
      </c>
      <c r="U255" s="41" t="s">
        <v>42</v>
      </c>
      <c r="V255" s="33"/>
      <c r="W255" s="168">
        <f>V255*K255</f>
        <v>0</v>
      </c>
      <c r="X255" s="168">
        <v>0</v>
      </c>
      <c r="Y255" s="168">
        <f>X255*K255</f>
        <v>0</v>
      </c>
      <c r="Z255" s="168">
        <v>0</v>
      </c>
      <c r="AA255" s="169">
        <f>Z255*K255</f>
        <v>0</v>
      </c>
      <c r="AR255" s="15" t="s">
        <v>148</v>
      </c>
      <c r="AT255" s="15" t="s">
        <v>144</v>
      </c>
      <c r="AU255" s="15" t="s">
        <v>148</v>
      </c>
      <c r="AY255" s="15" t="s">
        <v>143</v>
      </c>
      <c r="BE255" s="110">
        <f>IF(U255="základná",N255,0)</f>
        <v>0</v>
      </c>
      <c r="BF255" s="110">
        <f>IF(U255="znížená",N255,0)</f>
        <v>0</v>
      </c>
      <c r="BG255" s="110">
        <f>IF(U255="zákl. prenesená",N255,0)</f>
        <v>0</v>
      </c>
      <c r="BH255" s="110">
        <f>IF(U255="zníž. prenesená",N255,0)</f>
        <v>0</v>
      </c>
      <c r="BI255" s="110">
        <f>IF(U255="nulová",N255,0)</f>
        <v>0</v>
      </c>
      <c r="BJ255" s="15" t="s">
        <v>84</v>
      </c>
      <c r="BK255" s="170">
        <f>ROUND(L255*K255,3)</f>
        <v>0</v>
      </c>
      <c r="BL255" s="15" t="s">
        <v>148</v>
      </c>
      <c r="BM255" s="15" t="s">
        <v>600</v>
      </c>
    </row>
    <row r="256" spans="2:65" s="1" customFormat="1" ht="22.5" customHeight="1">
      <c r="B256" s="132"/>
      <c r="C256" s="162" t="s">
        <v>601</v>
      </c>
      <c r="D256" s="162" t="s">
        <v>144</v>
      </c>
      <c r="E256" s="163" t="s">
        <v>602</v>
      </c>
      <c r="F256" s="248" t="s">
        <v>603</v>
      </c>
      <c r="G256" s="249"/>
      <c r="H256" s="249"/>
      <c r="I256" s="249"/>
      <c r="J256" s="164" t="s">
        <v>281</v>
      </c>
      <c r="K256" s="165">
        <v>1</v>
      </c>
      <c r="L256" s="250">
        <v>0</v>
      </c>
      <c r="M256" s="249"/>
      <c r="N256" s="251">
        <f>ROUND(L256*K256,3)</f>
        <v>0</v>
      </c>
      <c r="O256" s="249"/>
      <c r="P256" s="249"/>
      <c r="Q256" s="249"/>
      <c r="R256" s="134"/>
      <c r="T256" s="167" t="s">
        <v>18</v>
      </c>
      <c r="U256" s="41" t="s">
        <v>42</v>
      </c>
      <c r="V256" s="33"/>
      <c r="W256" s="168">
        <f>V256*K256</f>
        <v>0</v>
      </c>
      <c r="X256" s="168">
        <v>0</v>
      </c>
      <c r="Y256" s="168">
        <f>X256*K256</f>
        <v>0</v>
      </c>
      <c r="Z256" s="168">
        <v>0</v>
      </c>
      <c r="AA256" s="169">
        <f>Z256*K256</f>
        <v>0</v>
      </c>
      <c r="AR256" s="15" t="s">
        <v>148</v>
      </c>
      <c r="AT256" s="15" t="s">
        <v>144</v>
      </c>
      <c r="AU256" s="15" t="s">
        <v>148</v>
      </c>
      <c r="AY256" s="15" t="s">
        <v>143</v>
      </c>
      <c r="BE256" s="110">
        <f>IF(U256="základná",N256,0)</f>
        <v>0</v>
      </c>
      <c r="BF256" s="110">
        <f>IF(U256="znížená",N256,0)</f>
        <v>0</v>
      </c>
      <c r="BG256" s="110">
        <f>IF(U256="zákl. prenesená",N256,0)</f>
        <v>0</v>
      </c>
      <c r="BH256" s="110">
        <f>IF(U256="zníž. prenesená",N256,0)</f>
        <v>0</v>
      </c>
      <c r="BI256" s="110">
        <f>IF(U256="nulová",N256,0)</f>
        <v>0</v>
      </c>
      <c r="BJ256" s="15" t="s">
        <v>84</v>
      </c>
      <c r="BK256" s="170">
        <f>ROUND(L256*K256,3)</f>
        <v>0</v>
      </c>
      <c r="BL256" s="15" t="s">
        <v>148</v>
      </c>
      <c r="BM256" s="15" t="s">
        <v>604</v>
      </c>
    </row>
    <row r="257" spans="2:65" s="1" customFormat="1" ht="22.5" customHeight="1">
      <c r="B257" s="132"/>
      <c r="C257" s="162" t="s">
        <v>605</v>
      </c>
      <c r="D257" s="162" t="s">
        <v>144</v>
      </c>
      <c r="E257" s="163" t="s">
        <v>606</v>
      </c>
      <c r="F257" s="248" t="s">
        <v>607</v>
      </c>
      <c r="G257" s="249"/>
      <c r="H257" s="249"/>
      <c r="I257" s="249"/>
      <c r="J257" s="164" t="s">
        <v>281</v>
      </c>
      <c r="K257" s="165">
        <v>1</v>
      </c>
      <c r="L257" s="250">
        <v>0</v>
      </c>
      <c r="M257" s="249"/>
      <c r="N257" s="251">
        <f>ROUND(L257*K257,3)</f>
        <v>0</v>
      </c>
      <c r="O257" s="249"/>
      <c r="P257" s="249"/>
      <c r="Q257" s="249"/>
      <c r="R257" s="134"/>
      <c r="T257" s="167" t="s">
        <v>18</v>
      </c>
      <c r="U257" s="41" t="s">
        <v>42</v>
      </c>
      <c r="V257" s="33"/>
      <c r="W257" s="168">
        <f>V257*K257</f>
        <v>0</v>
      </c>
      <c r="X257" s="168">
        <v>0</v>
      </c>
      <c r="Y257" s="168">
        <f>X257*K257</f>
        <v>0</v>
      </c>
      <c r="Z257" s="168">
        <v>0</v>
      </c>
      <c r="AA257" s="169">
        <f>Z257*K257</f>
        <v>0</v>
      </c>
      <c r="AR257" s="15" t="s">
        <v>148</v>
      </c>
      <c r="AT257" s="15" t="s">
        <v>144</v>
      </c>
      <c r="AU257" s="15" t="s">
        <v>148</v>
      </c>
      <c r="AY257" s="15" t="s">
        <v>143</v>
      </c>
      <c r="BE257" s="110">
        <f>IF(U257="základná",N257,0)</f>
        <v>0</v>
      </c>
      <c r="BF257" s="110">
        <f>IF(U257="znížená",N257,0)</f>
        <v>0</v>
      </c>
      <c r="BG257" s="110">
        <f>IF(U257="zákl. prenesená",N257,0)</f>
        <v>0</v>
      </c>
      <c r="BH257" s="110">
        <f>IF(U257="zníž. prenesená",N257,0)</f>
        <v>0</v>
      </c>
      <c r="BI257" s="110">
        <f>IF(U257="nulová",N257,0)</f>
        <v>0</v>
      </c>
      <c r="BJ257" s="15" t="s">
        <v>84</v>
      </c>
      <c r="BK257" s="170">
        <f>ROUND(L257*K257,3)</f>
        <v>0</v>
      </c>
      <c r="BL257" s="15" t="s">
        <v>148</v>
      </c>
      <c r="BM257" s="15" t="s">
        <v>608</v>
      </c>
    </row>
    <row r="258" spans="2:63" s="1" customFormat="1" ht="49.5" customHeight="1">
      <c r="B258" s="32"/>
      <c r="C258" s="33"/>
      <c r="D258" s="153" t="s">
        <v>609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270">
        <f>BK258</f>
        <v>0</v>
      </c>
      <c r="O258" s="271"/>
      <c r="P258" s="271"/>
      <c r="Q258" s="271"/>
      <c r="R258" s="34"/>
      <c r="T258" s="185"/>
      <c r="U258" s="53"/>
      <c r="V258" s="53"/>
      <c r="W258" s="53"/>
      <c r="X258" s="53"/>
      <c r="Y258" s="53"/>
      <c r="Z258" s="53"/>
      <c r="AA258" s="55"/>
      <c r="AT258" s="15" t="s">
        <v>74</v>
      </c>
      <c r="AU258" s="15" t="s">
        <v>75</v>
      </c>
      <c r="AY258" s="15" t="s">
        <v>610</v>
      </c>
      <c r="BK258" s="170">
        <v>0</v>
      </c>
    </row>
    <row r="259" spans="2:18" s="1" customFormat="1" ht="6.75" customHeight="1">
      <c r="B259" s="56"/>
      <c r="C259" s="57"/>
      <c r="D259" s="57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8"/>
    </row>
  </sheetData>
  <sheetProtection password="CC35" sheet="1" objects="1" scenarios="1" formatColumns="0" formatRows="0" sort="0" autoFilter="0"/>
  <mergeCells count="446">
    <mergeCell ref="H1:K1"/>
    <mergeCell ref="S2:AC2"/>
    <mergeCell ref="N198:Q198"/>
    <mergeCell ref="N209:Q209"/>
    <mergeCell ref="N248:Q248"/>
    <mergeCell ref="N250:Q250"/>
    <mergeCell ref="N253:Q253"/>
    <mergeCell ref="N258:Q258"/>
    <mergeCell ref="F257:I257"/>
    <mergeCell ref="L257:M257"/>
    <mergeCell ref="N257:Q257"/>
    <mergeCell ref="N126:Q126"/>
    <mergeCell ref="N127:Q127"/>
    <mergeCell ref="N128:Q128"/>
    <mergeCell ref="N129:Q129"/>
    <mergeCell ref="N145:Q145"/>
    <mergeCell ref="N159:Q159"/>
    <mergeCell ref="N183:Q183"/>
    <mergeCell ref="F255:I255"/>
    <mergeCell ref="L255:M255"/>
    <mergeCell ref="N255:Q255"/>
    <mergeCell ref="F256:I256"/>
    <mergeCell ref="L256:M256"/>
    <mergeCell ref="N256:Q256"/>
    <mergeCell ref="F252:I252"/>
    <mergeCell ref="L252:M252"/>
    <mergeCell ref="N252:Q252"/>
    <mergeCell ref="F254:I254"/>
    <mergeCell ref="L254:M254"/>
    <mergeCell ref="N254:Q254"/>
    <mergeCell ref="F249:I249"/>
    <mergeCell ref="L249:M249"/>
    <mergeCell ref="N249:Q249"/>
    <mergeCell ref="F251:I251"/>
    <mergeCell ref="L251:M251"/>
    <mergeCell ref="N251:Q251"/>
    <mergeCell ref="F246:I246"/>
    <mergeCell ref="L246:M246"/>
    <mergeCell ref="N246:Q246"/>
    <mergeCell ref="F247:I247"/>
    <mergeCell ref="L247:M247"/>
    <mergeCell ref="N247:Q247"/>
    <mergeCell ref="F244:I244"/>
    <mergeCell ref="L244:M244"/>
    <mergeCell ref="N244:Q244"/>
    <mergeCell ref="F245:I245"/>
    <mergeCell ref="L245:M245"/>
    <mergeCell ref="N245:Q245"/>
    <mergeCell ref="F242:I242"/>
    <mergeCell ref="L242:M242"/>
    <mergeCell ref="N242:Q242"/>
    <mergeCell ref="F243:I243"/>
    <mergeCell ref="L243:M243"/>
    <mergeCell ref="N243:Q243"/>
    <mergeCell ref="F240:I240"/>
    <mergeCell ref="L240:M240"/>
    <mergeCell ref="N240:Q240"/>
    <mergeCell ref="F241:I241"/>
    <mergeCell ref="L241:M241"/>
    <mergeCell ref="N241:Q241"/>
    <mergeCell ref="F238:I238"/>
    <mergeCell ref="L238:M238"/>
    <mergeCell ref="N238:Q238"/>
    <mergeCell ref="F239:I239"/>
    <mergeCell ref="L239:M239"/>
    <mergeCell ref="N239:Q239"/>
    <mergeCell ref="F236:I236"/>
    <mergeCell ref="L236:M236"/>
    <mergeCell ref="N236:Q236"/>
    <mergeCell ref="F237:I237"/>
    <mergeCell ref="L237:M237"/>
    <mergeCell ref="N237:Q237"/>
    <mergeCell ref="F234:I234"/>
    <mergeCell ref="L234:M234"/>
    <mergeCell ref="N234:Q234"/>
    <mergeCell ref="F235:I235"/>
    <mergeCell ref="L235:M235"/>
    <mergeCell ref="N235:Q235"/>
    <mergeCell ref="F232:I232"/>
    <mergeCell ref="L232:M232"/>
    <mergeCell ref="N232:Q232"/>
    <mergeCell ref="F233:I233"/>
    <mergeCell ref="L233:M233"/>
    <mergeCell ref="N233:Q233"/>
    <mergeCell ref="F230:I230"/>
    <mergeCell ref="L230:M230"/>
    <mergeCell ref="N230:Q230"/>
    <mergeCell ref="F231:I231"/>
    <mergeCell ref="L231:M231"/>
    <mergeCell ref="N231:Q231"/>
    <mergeCell ref="F228:I228"/>
    <mergeCell ref="L228:M228"/>
    <mergeCell ref="N228:Q228"/>
    <mergeCell ref="F229:I229"/>
    <mergeCell ref="L229:M229"/>
    <mergeCell ref="N229:Q229"/>
    <mergeCell ref="F226:I226"/>
    <mergeCell ref="L226:M226"/>
    <mergeCell ref="N226:Q226"/>
    <mergeCell ref="F227:I227"/>
    <mergeCell ref="L227:M227"/>
    <mergeCell ref="N227:Q227"/>
    <mergeCell ref="F224:I224"/>
    <mergeCell ref="L224:M224"/>
    <mergeCell ref="N224:Q224"/>
    <mergeCell ref="F225:I225"/>
    <mergeCell ref="L225:M225"/>
    <mergeCell ref="N225:Q225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8:I218"/>
    <mergeCell ref="L218:M218"/>
    <mergeCell ref="N218:Q218"/>
    <mergeCell ref="F219:I219"/>
    <mergeCell ref="L219:M219"/>
    <mergeCell ref="N219:Q219"/>
    <mergeCell ref="F216:I216"/>
    <mergeCell ref="L216:M216"/>
    <mergeCell ref="N216:Q216"/>
    <mergeCell ref="F217:I217"/>
    <mergeCell ref="L217:M217"/>
    <mergeCell ref="N217:Q217"/>
    <mergeCell ref="F214:I214"/>
    <mergeCell ref="L214:M214"/>
    <mergeCell ref="N214:Q214"/>
    <mergeCell ref="F215:I215"/>
    <mergeCell ref="L215:M215"/>
    <mergeCell ref="N215:Q215"/>
    <mergeCell ref="F212:I212"/>
    <mergeCell ref="L212:M212"/>
    <mergeCell ref="N212:Q212"/>
    <mergeCell ref="F213:I213"/>
    <mergeCell ref="L213:M213"/>
    <mergeCell ref="N213:Q213"/>
    <mergeCell ref="F210:I210"/>
    <mergeCell ref="L210:M210"/>
    <mergeCell ref="N210:Q210"/>
    <mergeCell ref="F211:I211"/>
    <mergeCell ref="L211:M211"/>
    <mergeCell ref="N211:Q211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1:I201"/>
    <mergeCell ref="L201:M201"/>
    <mergeCell ref="N201:Q201"/>
    <mergeCell ref="F202:I202"/>
    <mergeCell ref="L202:M202"/>
    <mergeCell ref="N202:Q202"/>
    <mergeCell ref="F199:I199"/>
    <mergeCell ref="L199:M199"/>
    <mergeCell ref="N199:Q199"/>
    <mergeCell ref="F200:I200"/>
    <mergeCell ref="L200:M200"/>
    <mergeCell ref="N200:Q200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2:I192"/>
    <mergeCell ref="L192:M192"/>
    <mergeCell ref="N192:Q192"/>
    <mergeCell ref="F193:I193"/>
    <mergeCell ref="L193:M193"/>
    <mergeCell ref="N193:Q193"/>
    <mergeCell ref="F190:I190"/>
    <mergeCell ref="L190:M190"/>
    <mergeCell ref="N190:Q190"/>
    <mergeCell ref="F191:I191"/>
    <mergeCell ref="L191:M191"/>
    <mergeCell ref="N191:Q191"/>
    <mergeCell ref="F188:I188"/>
    <mergeCell ref="L188:M188"/>
    <mergeCell ref="N188:Q188"/>
    <mergeCell ref="F189:I189"/>
    <mergeCell ref="L189:M189"/>
    <mergeCell ref="N189:Q189"/>
    <mergeCell ref="F186:I186"/>
    <mergeCell ref="L186:M186"/>
    <mergeCell ref="N186:Q186"/>
    <mergeCell ref="F187:I187"/>
    <mergeCell ref="L187:M187"/>
    <mergeCell ref="N187:Q187"/>
    <mergeCell ref="F184:I184"/>
    <mergeCell ref="L184:M184"/>
    <mergeCell ref="N184:Q184"/>
    <mergeCell ref="F185:I185"/>
    <mergeCell ref="L185:M185"/>
    <mergeCell ref="N185:Q185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F165:I165"/>
    <mergeCell ref="L165:M165"/>
    <mergeCell ref="N165:Q165"/>
    <mergeCell ref="F166:I166"/>
    <mergeCell ref="L166:M166"/>
    <mergeCell ref="N166:Q166"/>
    <mergeCell ref="F163:I163"/>
    <mergeCell ref="L163:M163"/>
    <mergeCell ref="N163:Q163"/>
    <mergeCell ref="F164:I164"/>
    <mergeCell ref="L164:M164"/>
    <mergeCell ref="N164:Q164"/>
    <mergeCell ref="F161:I161"/>
    <mergeCell ref="L161:M161"/>
    <mergeCell ref="N161:Q161"/>
    <mergeCell ref="F162:I162"/>
    <mergeCell ref="L162:M162"/>
    <mergeCell ref="N162:Q162"/>
    <mergeCell ref="F158:I158"/>
    <mergeCell ref="L158:M158"/>
    <mergeCell ref="N158:Q158"/>
    <mergeCell ref="F160:I160"/>
    <mergeCell ref="L160:M160"/>
    <mergeCell ref="N160:Q160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6:I146"/>
    <mergeCell ref="L146:M146"/>
    <mergeCell ref="N146:Q146"/>
    <mergeCell ref="F147:I147"/>
    <mergeCell ref="L147:M147"/>
    <mergeCell ref="N147:Q147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7:I137"/>
    <mergeCell ref="L137:M137"/>
    <mergeCell ref="N137:Q137"/>
    <mergeCell ref="F138:I138"/>
    <mergeCell ref="L138:M138"/>
    <mergeCell ref="N138:Q138"/>
    <mergeCell ref="F135:I135"/>
    <mergeCell ref="L135:M135"/>
    <mergeCell ref="N135:Q135"/>
    <mergeCell ref="F136:I136"/>
    <mergeCell ref="L136:M136"/>
    <mergeCell ref="N136:Q136"/>
    <mergeCell ref="F133:I133"/>
    <mergeCell ref="L133:M133"/>
    <mergeCell ref="N133:Q133"/>
    <mergeCell ref="F134:I134"/>
    <mergeCell ref="L134:M134"/>
    <mergeCell ref="N134:Q134"/>
    <mergeCell ref="F131:I131"/>
    <mergeCell ref="L131:M131"/>
    <mergeCell ref="N131:Q131"/>
    <mergeCell ref="F132:I132"/>
    <mergeCell ref="L132:M132"/>
    <mergeCell ref="N132:Q132"/>
    <mergeCell ref="F125:I125"/>
    <mergeCell ref="L125:M125"/>
    <mergeCell ref="N125:Q125"/>
    <mergeCell ref="F130:I130"/>
    <mergeCell ref="L130:M130"/>
    <mergeCell ref="N130:Q130"/>
    <mergeCell ref="C115:Q115"/>
    <mergeCell ref="F117:P117"/>
    <mergeCell ref="F118:P118"/>
    <mergeCell ref="M120:P120"/>
    <mergeCell ref="M122:Q122"/>
    <mergeCell ref="M123:Q123"/>
    <mergeCell ref="D105:H105"/>
    <mergeCell ref="N105:Q105"/>
    <mergeCell ref="D106:H106"/>
    <mergeCell ref="N106:Q106"/>
    <mergeCell ref="N107:Q107"/>
    <mergeCell ref="L109:Q109"/>
    <mergeCell ref="N101:Q101"/>
    <mergeCell ref="D102:H102"/>
    <mergeCell ref="N102:Q102"/>
    <mergeCell ref="D103:H103"/>
    <mergeCell ref="N103:Q103"/>
    <mergeCell ref="D104:H104"/>
    <mergeCell ref="N104:Q104"/>
    <mergeCell ref="N94:Q94"/>
    <mergeCell ref="N95:Q95"/>
    <mergeCell ref="N96:Q96"/>
    <mergeCell ref="N97:Q97"/>
    <mergeCell ref="N98:Q98"/>
    <mergeCell ref="N99:Q99"/>
    <mergeCell ref="N88:Q88"/>
    <mergeCell ref="N89:Q89"/>
    <mergeCell ref="N90:Q90"/>
    <mergeCell ref="N91:Q91"/>
    <mergeCell ref="N92:Q92"/>
    <mergeCell ref="N93:Q93"/>
    <mergeCell ref="F78:P78"/>
    <mergeCell ref="F79:P79"/>
    <mergeCell ref="M81:P81"/>
    <mergeCell ref="M83:Q83"/>
    <mergeCell ref="M84:Q84"/>
    <mergeCell ref="C86:G86"/>
    <mergeCell ref="N86:Q86"/>
    <mergeCell ref="H35:J35"/>
    <mergeCell ref="M35:P35"/>
    <mergeCell ref="H36:J36"/>
    <mergeCell ref="M36:P36"/>
    <mergeCell ref="L38:P38"/>
    <mergeCell ref="C76:Q76"/>
    <mergeCell ref="H32:J32"/>
    <mergeCell ref="M32:P32"/>
    <mergeCell ref="H33:J33"/>
    <mergeCell ref="M33:P33"/>
    <mergeCell ref="H34:J34"/>
    <mergeCell ref="M34:P34"/>
    <mergeCell ref="O20:P20"/>
    <mergeCell ref="O21:P21"/>
    <mergeCell ref="E24:L24"/>
    <mergeCell ref="M27:P27"/>
    <mergeCell ref="M28:P28"/>
    <mergeCell ref="M30:P30"/>
    <mergeCell ref="O12:P12"/>
    <mergeCell ref="O14:P14"/>
    <mergeCell ref="E15:L15"/>
    <mergeCell ref="O15:P15"/>
    <mergeCell ref="O17:P17"/>
    <mergeCell ref="O18:P18"/>
    <mergeCell ref="C2:Q2"/>
    <mergeCell ref="C4:Q4"/>
    <mergeCell ref="F6:P6"/>
    <mergeCell ref="F7:P7"/>
    <mergeCell ref="O9:P9"/>
    <mergeCell ref="O11:P11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5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3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277"/>
      <c r="B1" s="278"/>
      <c r="C1" s="278"/>
      <c r="D1" s="279" t="s">
        <v>1</v>
      </c>
      <c r="E1" s="278"/>
      <c r="F1" s="278" t="s">
        <v>872</v>
      </c>
      <c r="G1" s="278"/>
      <c r="H1" s="280" t="s">
        <v>873</v>
      </c>
      <c r="I1" s="280"/>
      <c r="J1" s="280"/>
      <c r="K1" s="280"/>
      <c r="L1" s="278" t="s">
        <v>874</v>
      </c>
      <c r="M1" s="278"/>
      <c r="N1" s="278"/>
      <c r="O1" s="279" t="s">
        <v>98</v>
      </c>
      <c r="P1" s="278"/>
      <c r="Q1" s="278"/>
      <c r="R1" s="278"/>
      <c r="S1" s="278" t="s">
        <v>875</v>
      </c>
      <c r="T1" s="278"/>
      <c r="U1" s="281"/>
      <c r="V1" s="281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186" t="s">
        <v>5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S2" s="230" t="s">
        <v>6</v>
      </c>
      <c r="T2" s="187"/>
      <c r="U2" s="187"/>
      <c r="V2" s="187"/>
      <c r="W2" s="187"/>
      <c r="X2" s="187"/>
      <c r="Y2" s="187"/>
      <c r="Z2" s="187"/>
      <c r="AA2" s="187"/>
      <c r="AB2" s="187"/>
      <c r="AC2" s="187"/>
      <c r="AT2" s="15" t="s">
        <v>88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75</v>
      </c>
    </row>
    <row r="4" spans="2:46" ht="36.75" customHeight="1">
      <c r="B4" s="19"/>
      <c r="C4" s="188" t="s">
        <v>99</v>
      </c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21"/>
      <c r="T4" s="22" t="s">
        <v>10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ht="24.75" customHeight="1">
      <c r="B6" s="19"/>
      <c r="C6" s="20"/>
      <c r="D6" s="27" t="s">
        <v>15</v>
      </c>
      <c r="E6" s="20"/>
      <c r="F6" s="231" t="str">
        <f>'Rekapitulácia stavby'!K6</f>
        <v>Rekonštrukcia viacúčelovej budovy kultúrneho domu a obecného úradu, súp. č. 190</v>
      </c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20"/>
      <c r="R6" s="21"/>
    </row>
    <row r="7" spans="2:18" ht="24.75" customHeight="1">
      <c r="B7" s="19"/>
      <c r="C7" s="20"/>
      <c r="D7" s="27" t="s">
        <v>100</v>
      </c>
      <c r="E7" s="20"/>
      <c r="F7" s="231" t="s">
        <v>101</v>
      </c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20"/>
      <c r="R7" s="21"/>
    </row>
    <row r="8" spans="2:18" s="1" customFormat="1" ht="32.25" customHeight="1">
      <c r="B8" s="32"/>
      <c r="C8" s="33"/>
      <c r="D8" s="26" t="s">
        <v>611</v>
      </c>
      <c r="E8" s="33"/>
      <c r="F8" s="194" t="s">
        <v>612</v>
      </c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33"/>
      <c r="R8" s="34"/>
    </row>
    <row r="9" spans="2:18" s="1" customFormat="1" ht="14.25" customHeight="1">
      <c r="B9" s="32"/>
      <c r="C9" s="33"/>
      <c r="D9" s="27" t="s">
        <v>17</v>
      </c>
      <c r="E9" s="33"/>
      <c r="F9" s="25" t="s">
        <v>18</v>
      </c>
      <c r="G9" s="33"/>
      <c r="H9" s="33"/>
      <c r="I9" s="33"/>
      <c r="J9" s="33"/>
      <c r="K9" s="33"/>
      <c r="L9" s="33"/>
      <c r="M9" s="27" t="s">
        <v>19</v>
      </c>
      <c r="N9" s="33"/>
      <c r="O9" s="25" t="s">
        <v>18</v>
      </c>
      <c r="P9" s="33"/>
      <c r="Q9" s="33"/>
      <c r="R9" s="34"/>
    </row>
    <row r="10" spans="2:18" s="1" customFormat="1" ht="14.25" customHeight="1">
      <c r="B10" s="32"/>
      <c r="C10" s="33"/>
      <c r="D10" s="27" t="s">
        <v>20</v>
      </c>
      <c r="E10" s="33"/>
      <c r="F10" s="25" t="s">
        <v>21</v>
      </c>
      <c r="G10" s="33"/>
      <c r="H10" s="33"/>
      <c r="I10" s="33"/>
      <c r="J10" s="33"/>
      <c r="K10" s="33"/>
      <c r="L10" s="33"/>
      <c r="M10" s="27" t="s">
        <v>22</v>
      </c>
      <c r="N10" s="33"/>
      <c r="O10" s="232" t="str">
        <f>'Rekapitulácia stavby'!AN8</f>
        <v>09.11.2017</v>
      </c>
      <c r="P10" s="207"/>
      <c r="Q10" s="33"/>
      <c r="R10" s="34"/>
    </row>
    <row r="11" spans="2:18" s="1" customFormat="1" ht="10.5" customHeight="1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2:18" s="1" customFormat="1" ht="14.25" customHeight="1">
      <c r="B12" s="32"/>
      <c r="C12" s="33"/>
      <c r="D12" s="27" t="s">
        <v>24</v>
      </c>
      <c r="E12" s="33"/>
      <c r="F12" s="33"/>
      <c r="G12" s="33"/>
      <c r="H12" s="33"/>
      <c r="I12" s="33"/>
      <c r="J12" s="33"/>
      <c r="K12" s="33"/>
      <c r="L12" s="33"/>
      <c r="M12" s="27" t="s">
        <v>25</v>
      </c>
      <c r="N12" s="33"/>
      <c r="O12" s="193" t="s">
        <v>18</v>
      </c>
      <c r="P12" s="207"/>
      <c r="Q12" s="33"/>
      <c r="R12" s="34"/>
    </row>
    <row r="13" spans="2:18" s="1" customFormat="1" ht="18" customHeight="1">
      <c r="B13" s="32"/>
      <c r="C13" s="33"/>
      <c r="D13" s="33"/>
      <c r="E13" s="25" t="s">
        <v>26</v>
      </c>
      <c r="F13" s="33"/>
      <c r="G13" s="33"/>
      <c r="H13" s="33"/>
      <c r="I13" s="33"/>
      <c r="J13" s="33"/>
      <c r="K13" s="33"/>
      <c r="L13" s="33"/>
      <c r="M13" s="27" t="s">
        <v>27</v>
      </c>
      <c r="N13" s="33"/>
      <c r="O13" s="193" t="s">
        <v>18</v>
      </c>
      <c r="P13" s="207"/>
      <c r="Q13" s="33"/>
      <c r="R13" s="34"/>
    </row>
    <row r="14" spans="2:18" s="1" customFormat="1" ht="6.75" customHeight="1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2:18" s="1" customFormat="1" ht="14.25" customHeight="1">
      <c r="B15" s="32"/>
      <c r="C15" s="33"/>
      <c r="D15" s="27" t="s">
        <v>28</v>
      </c>
      <c r="E15" s="33"/>
      <c r="F15" s="33"/>
      <c r="G15" s="33"/>
      <c r="H15" s="33"/>
      <c r="I15" s="33"/>
      <c r="J15" s="33"/>
      <c r="K15" s="33"/>
      <c r="L15" s="33"/>
      <c r="M15" s="27" t="s">
        <v>25</v>
      </c>
      <c r="N15" s="33"/>
      <c r="O15" s="233" t="s">
        <v>18</v>
      </c>
      <c r="P15" s="207"/>
      <c r="Q15" s="33"/>
      <c r="R15" s="34"/>
    </row>
    <row r="16" spans="2:18" s="1" customFormat="1" ht="18" customHeight="1">
      <c r="B16" s="32"/>
      <c r="C16" s="33"/>
      <c r="D16" s="33"/>
      <c r="E16" s="233" t="s">
        <v>102</v>
      </c>
      <c r="F16" s="207"/>
      <c r="G16" s="207"/>
      <c r="H16" s="207"/>
      <c r="I16" s="207"/>
      <c r="J16" s="207"/>
      <c r="K16" s="207"/>
      <c r="L16" s="207"/>
      <c r="M16" s="27" t="s">
        <v>27</v>
      </c>
      <c r="N16" s="33"/>
      <c r="O16" s="233" t="s">
        <v>18</v>
      </c>
      <c r="P16" s="207"/>
      <c r="Q16" s="33"/>
      <c r="R16" s="34"/>
    </row>
    <row r="17" spans="2:18" s="1" customFormat="1" ht="6.75" customHeight="1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25" customHeight="1">
      <c r="B18" s="32"/>
      <c r="C18" s="33"/>
      <c r="D18" s="27" t="s">
        <v>30</v>
      </c>
      <c r="E18" s="33"/>
      <c r="F18" s="33"/>
      <c r="G18" s="33"/>
      <c r="H18" s="33"/>
      <c r="I18" s="33"/>
      <c r="J18" s="33"/>
      <c r="K18" s="33"/>
      <c r="L18" s="33"/>
      <c r="M18" s="27" t="s">
        <v>25</v>
      </c>
      <c r="N18" s="33"/>
      <c r="O18" s="193" t="s">
        <v>18</v>
      </c>
      <c r="P18" s="207"/>
      <c r="Q18" s="33"/>
      <c r="R18" s="34"/>
    </row>
    <row r="19" spans="2:18" s="1" customFormat="1" ht="18" customHeight="1">
      <c r="B19" s="32"/>
      <c r="C19" s="33"/>
      <c r="D19" s="33"/>
      <c r="E19" s="25" t="s">
        <v>31</v>
      </c>
      <c r="F19" s="33"/>
      <c r="G19" s="33"/>
      <c r="H19" s="33"/>
      <c r="I19" s="33"/>
      <c r="J19" s="33"/>
      <c r="K19" s="33"/>
      <c r="L19" s="33"/>
      <c r="M19" s="27" t="s">
        <v>27</v>
      </c>
      <c r="N19" s="33"/>
      <c r="O19" s="193" t="s">
        <v>18</v>
      </c>
      <c r="P19" s="207"/>
      <c r="Q19" s="33"/>
      <c r="R19" s="34"/>
    </row>
    <row r="20" spans="2:18" s="1" customFormat="1" ht="6.75" customHeight="1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25" customHeight="1">
      <c r="B21" s="32"/>
      <c r="C21" s="33"/>
      <c r="D21" s="27" t="s">
        <v>34</v>
      </c>
      <c r="E21" s="33"/>
      <c r="F21" s="33"/>
      <c r="G21" s="33"/>
      <c r="H21" s="33"/>
      <c r="I21" s="33"/>
      <c r="J21" s="33"/>
      <c r="K21" s="33"/>
      <c r="L21" s="33"/>
      <c r="M21" s="27" t="s">
        <v>25</v>
      </c>
      <c r="N21" s="33"/>
      <c r="O21" s="193" t="s">
        <v>18</v>
      </c>
      <c r="P21" s="207"/>
      <c r="Q21" s="33"/>
      <c r="R21" s="34"/>
    </row>
    <row r="22" spans="2:18" s="1" customFormat="1" ht="18" customHeight="1">
      <c r="B22" s="32"/>
      <c r="C22" s="33"/>
      <c r="D22" s="33"/>
      <c r="E22" s="25" t="s">
        <v>31</v>
      </c>
      <c r="F22" s="33"/>
      <c r="G22" s="33"/>
      <c r="H22" s="33"/>
      <c r="I22" s="33"/>
      <c r="J22" s="33"/>
      <c r="K22" s="33"/>
      <c r="L22" s="33"/>
      <c r="M22" s="27" t="s">
        <v>27</v>
      </c>
      <c r="N22" s="33"/>
      <c r="O22" s="193" t="s">
        <v>18</v>
      </c>
      <c r="P22" s="207"/>
      <c r="Q22" s="33"/>
      <c r="R22" s="34"/>
    </row>
    <row r="23" spans="2:18" s="1" customFormat="1" ht="6.75" customHeight="1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25" customHeight="1">
      <c r="B24" s="32"/>
      <c r="C24" s="33"/>
      <c r="D24" s="27" t="s">
        <v>35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>
      <c r="B25" s="32"/>
      <c r="C25" s="33"/>
      <c r="D25" s="33"/>
      <c r="E25" s="196" t="s">
        <v>18</v>
      </c>
      <c r="F25" s="207"/>
      <c r="G25" s="207"/>
      <c r="H25" s="207"/>
      <c r="I25" s="207"/>
      <c r="J25" s="207"/>
      <c r="K25" s="207"/>
      <c r="L25" s="207"/>
      <c r="M25" s="33"/>
      <c r="N25" s="33"/>
      <c r="O25" s="33"/>
      <c r="P25" s="33"/>
      <c r="Q25" s="33"/>
      <c r="R25" s="34"/>
    </row>
    <row r="26" spans="2:18" s="1" customFormat="1" ht="6.75" customHeight="1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75" customHeight="1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25" customHeight="1">
      <c r="B28" s="32"/>
      <c r="C28" s="33"/>
      <c r="D28" s="117" t="s">
        <v>103</v>
      </c>
      <c r="E28" s="33"/>
      <c r="F28" s="33"/>
      <c r="G28" s="33"/>
      <c r="H28" s="33"/>
      <c r="I28" s="33"/>
      <c r="J28" s="33"/>
      <c r="K28" s="33"/>
      <c r="L28" s="33"/>
      <c r="M28" s="197">
        <f>N89</f>
        <v>0</v>
      </c>
      <c r="N28" s="207"/>
      <c r="O28" s="207"/>
      <c r="P28" s="207"/>
      <c r="Q28" s="33"/>
      <c r="R28" s="34"/>
    </row>
    <row r="29" spans="2:18" s="1" customFormat="1" ht="14.25" customHeight="1">
      <c r="B29" s="32"/>
      <c r="C29" s="33"/>
      <c r="D29" s="31" t="s">
        <v>92</v>
      </c>
      <c r="E29" s="33"/>
      <c r="F29" s="33"/>
      <c r="G29" s="33"/>
      <c r="H29" s="33"/>
      <c r="I29" s="33"/>
      <c r="J29" s="33"/>
      <c r="K29" s="33"/>
      <c r="L29" s="33"/>
      <c r="M29" s="197">
        <f>N110</f>
        <v>0</v>
      </c>
      <c r="N29" s="207"/>
      <c r="O29" s="207"/>
      <c r="P29" s="207"/>
      <c r="Q29" s="33"/>
      <c r="R29" s="34"/>
    </row>
    <row r="30" spans="2:18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4.75" customHeight="1">
      <c r="B31" s="32"/>
      <c r="C31" s="33"/>
      <c r="D31" s="118" t="s">
        <v>38</v>
      </c>
      <c r="E31" s="33"/>
      <c r="F31" s="33"/>
      <c r="G31" s="33"/>
      <c r="H31" s="33"/>
      <c r="I31" s="33"/>
      <c r="J31" s="33"/>
      <c r="K31" s="33"/>
      <c r="L31" s="33"/>
      <c r="M31" s="234">
        <f>ROUND(M28+M29,2)</f>
        <v>0</v>
      </c>
      <c r="N31" s="207"/>
      <c r="O31" s="207"/>
      <c r="P31" s="207"/>
      <c r="Q31" s="33"/>
      <c r="R31" s="34"/>
    </row>
    <row r="32" spans="2:18" s="1" customFormat="1" ht="6.75" customHeight="1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25" customHeight="1">
      <c r="B33" s="32"/>
      <c r="C33" s="33"/>
      <c r="D33" s="39" t="s">
        <v>39</v>
      </c>
      <c r="E33" s="39" t="s">
        <v>40</v>
      </c>
      <c r="F33" s="40">
        <v>0.2</v>
      </c>
      <c r="G33" s="119" t="s">
        <v>41</v>
      </c>
      <c r="H33" s="235">
        <f>(SUM(BE110:BE117)+SUM(BE136:BE233))</f>
        <v>0</v>
      </c>
      <c r="I33" s="207"/>
      <c r="J33" s="207"/>
      <c r="K33" s="33"/>
      <c r="L33" s="33"/>
      <c r="M33" s="235">
        <f>ROUND((SUM(BE110:BE117)+SUM(BE136:BE233)),2)*F33</f>
        <v>0</v>
      </c>
      <c r="N33" s="207"/>
      <c r="O33" s="207"/>
      <c r="P33" s="207"/>
      <c r="Q33" s="33"/>
      <c r="R33" s="34"/>
    </row>
    <row r="34" spans="2:18" s="1" customFormat="1" ht="14.25" customHeight="1">
      <c r="B34" s="32"/>
      <c r="C34" s="33"/>
      <c r="D34" s="33"/>
      <c r="E34" s="39" t="s">
        <v>42</v>
      </c>
      <c r="F34" s="40">
        <v>0.2</v>
      </c>
      <c r="G34" s="119" t="s">
        <v>41</v>
      </c>
      <c r="H34" s="235">
        <f>(SUM(BF110:BF117)+SUM(BF136:BF233))</f>
        <v>0</v>
      </c>
      <c r="I34" s="207"/>
      <c r="J34" s="207"/>
      <c r="K34" s="33"/>
      <c r="L34" s="33"/>
      <c r="M34" s="235">
        <f>ROUND((SUM(BF110:BF117)+SUM(BF136:BF233)),2)*F34</f>
        <v>0</v>
      </c>
      <c r="N34" s="207"/>
      <c r="O34" s="207"/>
      <c r="P34" s="207"/>
      <c r="Q34" s="33"/>
      <c r="R34" s="34"/>
    </row>
    <row r="35" spans="2:18" s="1" customFormat="1" ht="14.25" customHeight="1" hidden="1">
      <c r="B35" s="32"/>
      <c r="C35" s="33"/>
      <c r="D35" s="33"/>
      <c r="E35" s="39" t="s">
        <v>43</v>
      </c>
      <c r="F35" s="40">
        <v>0.2</v>
      </c>
      <c r="G35" s="119" t="s">
        <v>41</v>
      </c>
      <c r="H35" s="235">
        <f>(SUM(BG110:BG117)+SUM(BG136:BG233))</f>
        <v>0</v>
      </c>
      <c r="I35" s="207"/>
      <c r="J35" s="207"/>
      <c r="K35" s="33"/>
      <c r="L35" s="33"/>
      <c r="M35" s="235">
        <v>0</v>
      </c>
      <c r="N35" s="207"/>
      <c r="O35" s="207"/>
      <c r="P35" s="207"/>
      <c r="Q35" s="33"/>
      <c r="R35" s="34"/>
    </row>
    <row r="36" spans="2:18" s="1" customFormat="1" ht="14.25" customHeight="1" hidden="1">
      <c r="B36" s="32"/>
      <c r="C36" s="33"/>
      <c r="D36" s="33"/>
      <c r="E36" s="39" t="s">
        <v>44</v>
      </c>
      <c r="F36" s="40">
        <v>0.2</v>
      </c>
      <c r="G36" s="119" t="s">
        <v>41</v>
      </c>
      <c r="H36" s="235">
        <f>(SUM(BH110:BH117)+SUM(BH136:BH233))</f>
        <v>0</v>
      </c>
      <c r="I36" s="207"/>
      <c r="J36" s="207"/>
      <c r="K36" s="33"/>
      <c r="L36" s="33"/>
      <c r="M36" s="235">
        <v>0</v>
      </c>
      <c r="N36" s="207"/>
      <c r="O36" s="207"/>
      <c r="P36" s="207"/>
      <c r="Q36" s="33"/>
      <c r="R36" s="34"/>
    </row>
    <row r="37" spans="2:18" s="1" customFormat="1" ht="14.25" customHeight="1" hidden="1">
      <c r="B37" s="32"/>
      <c r="C37" s="33"/>
      <c r="D37" s="33"/>
      <c r="E37" s="39" t="s">
        <v>45</v>
      </c>
      <c r="F37" s="40">
        <v>0</v>
      </c>
      <c r="G37" s="119" t="s">
        <v>41</v>
      </c>
      <c r="H37" s="235">
        <f>(SUM(BI110:BI117)+SUM(BI136:BI233))</f>
        <v>0</v>
      </c>
      <c r="I37" s="207"/>
      <c r="J37" s="207"/>
      <c r="K37" s="33"/>
      <c r="L37" s="33"/>
      <c r="M37" s="235">
        <v>0</v>
      </c>
      <c r="N37" s="207"/>
      <c r="O37" s="207"/>
      <c r="P37" s="207"/>
      <c r="Q37" s="33"/>
      <c r="R37" s="34"/>
    </row>
    <row r="38" spans="2:18" s="1" customFormat="1" ht="6.7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4.75" customHeight="1">
      <c r="B39" s="32"/>
      <c r="C39" s="116"/>
      <c r="D39" s="120" t="s">
        <v>46</v>
      </c>
      <c r="E39" s="72"/>
      <c r="F39" s="72"/>
      <c r="G39" s="121" t="s">
        <v>47</v>
      </c>
      <c r="H39" s="122" t="s">
        <v>48</v>
      </c>
      <c r="I39" s="72"/>
      <c r="J39" s="72"/>
      <c r="K39" s="72"/>
      <c r="L39" s="236">
        <f>SUM(M31:M37)</f>
        <v>0</v>
      </c>
      <c r="M39" s="215"/>
      <c r="N39" s="215"/>
      <c r="O39" s="215"/>
      <c r="P39" s="217"/>
      <c r="Q39" s="116"/>
      <c r="R39" s="34"/>
    </row>
    <row r="40" spans="2:18" s="1" customFormat="1" ht="14.25" customHeight="1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25" customHeight="1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3.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3.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3.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3.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3.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3.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3.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3.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5">
      <c r="B50" s="32"/>
      <c r="C50" s="33"/>
      <c r="D50" s="47" t="s">
        <v>49</v>
      </c>
      <c r="E50" s="48"/>
      <c r="F50" s="48"/>
      <c r="G50" s="48"/>
      <c r="H50" s="49"/>
      <c r="I50" s="33"/>
      <c r="J50" s="47" t="s">
        <v>50</v>
      </c>
      <c r="K50" s="48"/>
      <c r="L50" s="48"/>
      <c r="M50" s="48"/>
      <c r="N50" s="48"/>
      <c r="O50" s="48"/>
      <c r="P50" s="49"/>
      <c r="Q50" s="33"/>
      <c r="R50" s="34"/>
    </row>
    <row r="51" spans="2:18" ht="13.5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3.5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3.5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3.5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3.5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3.5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3.5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3.5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5">
      <c r="B59" s="32"/>
      <c r="C59" s="33"/>
      <c r="D59" s="52" t="s">
        <v>51</v>
      </c>
      <c r="E59" s="53"/>
      <c r="F59" s="53"/>
      <c r="G59" s="54" t="s">
        <v>52</v>
      </c>
      <c r="H59" s="55"/>
      <c r="I59" s="33"/>
      <c r="J59" s="52" t="s">
        <v>51</v>
      </c>
      <c r="K59" s="53"/>
      <c r="L59" s="53"/>
      <c r="M59" s="53"/>
      <c r="N59" s="54" t="s">
        <v>52</v>
      </c>
      <c r="O59" s="53"/>
      <c r="P59" s="55"/>
      <c r="Q59" s="33"/>
      <c r="R59" s="34"/>
    </row>
    <row r="60" spans="2:18" ht="13.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5">
      <c r="B61" s="32"/>
      <c r="C61" s="33"/>
      <c r="D61" s="47" t="s">
        <v>53</v>
      </c>
      <c r="E61" s="48"/>
      <c r="F61" s="48"/>
      <c r="G61" s="48"/>
      <c r="H61" s="49"/>
      <c r="I61" s="33"/>
      <c r="J61" s="47" t="s">
        <v>54</v>
      </c>
      <c r="K61" s="48"/>
      <c r="L61" s="48"/>
      <c r="M61" s="48"/>
      <c r="N61" s="48"/>
      <c r="O61" s="48"/>
      <c r="P61" s="49"/>
      <c r="Q61" s="33"/>
      <c r="R61" s="34"/>
    </row>
    <row r="62" spans="2:18" ht="13.5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3.5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3.5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3.5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3.5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3.5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3.5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3.5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5">
      <c r="B70" s="32"/>
      <c r="C70" s="33"/>
      <c r="D70" s="52" t="s">
        <v>51</v>
      </c>
      <c r="E70" s="53"/>
      <c r="F70" s="53"/>
      <c r="G70" s="54" t="s">
        <v>52</v>
      </c>
      <c r="H70" s="55"/>
      <c r="I70" s="33"/>
      <c r="J70" s="52" t="s">
        <v>51</v>
      </c>
      <c r="K70" s="53"/>
      <c r="L70" s="53"/>
      <c r="M70" s="53"/>
      <c r="N70" s="54" t="s">
        <v>52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88" t="s">
        <v>104</v>
      </c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>
      <c r="B78" s="32"/>
      <c r="C78" s="27" t="s">
        <v>15</v>
      </c>
      <c r="D78" s="33"/>
      <c r="E78" s="33"/>
      <c r="F78" s="231" t="str">
        <f>F6</f>
        <v>Rekonštrukcia viacúčelovej budovy kultúrneho domu a obecného úradu, súp. č. 190</v>
      </c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33"/>
      <c r="R78" s="34"/>
    </row>
    <row r="79" spans="2:18" ht="30" customHeight="1">
      <c r="B79" s="19"/>
      <c r="C79" s="27" t="s">
        <v>100</v>
      </c>
      <c r="D79" s="20"/>
      <c r="E79" s="20"/>
      <c r="F79" s="231" t="s">
        <v>101</v>
      </c>
      <c r="G79" s="189"/>
      <c r="H79" s="189"/>
      <c r="I79" s="189"/>
      <c r="J79" s="189"/>
      <c r="K79" s="189"/>
      <c r="L79" s="189"/>
      <c r="M79" s="189"/>
      <c r="N79" s="189"/>
      <c r="O79" s="189"/>
      <c r="P79" s="189"/>
      <c r="Q79" s="20"/>
      <c r="R79" s="21"/>
    </row>
    <row r="80" spans="2:18" s="1" customFormat="1" ht="36.75" customHeight="1">
      <c r="B80" s="32"/>
      <c r="C80" s="66" t="s">
        <v>611</v>
      </c>
      <c r="D80" s="33"/>
      <c r="E80" s="33"/>
      <c r="F80" s="208" t="str">
        <f>F8</f>
        <v>SO02 - Stavebná časť</v>
      </c>
      <c r="G80" s="207"/>
      <c r="H80" s="207"/>
      <c r="I80" s="207"/>
      <c r="J80" s="207"/>
      <c r="K80" s="207"/>
      <c r="L80" s="207"/>
      <c r="M80" s="207"/>
      <c r="N80" s="207"/>
      <c r="O80" s="207"/>
      <c r="P80" s="207"/>
      <c r="Q80" s="33"/>
      <c r="R80" s="34"/>
    </row>
    <row r="81" spans="2:18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8" customHeight="1">
      <c r="B82" s="32"/>
      <c r="C82" s="27" t="s">
        <v>20</v>
      </c>
      <c r="D82" s="33"/>
      <c r="E82" s="33"/>
      <c r="F82" s="25" t="str">
        <f>F10</f>
        <v>Záriečie č.s. 190,  č.p. 3/2</v>
      </c>
      <c r="G82" s="33"/>
      <c r="H82" s="33"/>
      <c r="I82" s="33"/>
      <c r="J82" s="33"/>
      <c r="K82" s="27" t="s">
        <v>22</v>
      </c>
      <c r="L82" s="33"/>
      <c r="M82" s="237" t="str">
        <f>IF(O10="","",O10)</f>
        <v>09.11.2017</v>
      </c>
      <c r="N82" s="207"/>
      <c r="O82" s="207"/>
      <c r="P82" s="207"/>
      <c r="Q82" s="33"/>
      <c r="R82" s="34"/>
    </row>
    <row r="83" spans="2:18" s="1" customFormat="1" ht="6.75" customHeight="1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18" s="1" customFormat="1" ht="15">
      <c r="B84" s="32"/>
      <c r="C84" s="27" t="s">
        <v>24</v>
      </c>
      <c r="D84" s="33"/>
      <c r="E84" s="33"/>
      <c r="F84" s="25" t="str">
        <f>E13</f>
        <v>Obec Záriečie, Záriečie č. 190,   020 52 Záriečie</v>
      </c>
      <c r="G84" s="33"/>
      <c r="H84" s="33"/>
      <c r="I84" s="33"/>
      <c r="J84" s="33"/>
      <c r="K84" s="27" t="s">
        <v>30</v>
      </c>
      <c r="L84" s="33"/>
      <c r="M84" s="193" t="str">
        <f>E19</f>
        <v>Ing. Arch. Jozef Sobčák</v>
      </c>
      <c r="N84" s="207"/>
      <c r="O84" s="207"/>
      <c r="P84" s="207"/>
      <c r="Q84" s="207"/>
      <c r="R84" s="34"/>
    </row>
    <row r="85" spans="2:18" s="1" customFormat="1" ht="14.25" customHeight="1">
      <c r="B85" s="32"/>
      <c r="C85" s="27" t="s">
        <v>28</v>
      </c>
      <c r="D85" s="33"/>
      <c r="E85" s="33"/>
      <c r="F85" s="25" t="str">
        <f>IF(E16="","",E16)</f>
        <v> </v>
      </c>
      <c r="G85" s="33"/>
      <c r="H85" s="33"/>
      <c r="I85" s="33"/>
      <c r="J85" s="33"/>
      <c r="K85" s="27" t="s">
        <v>34</v>
      </c>
      <c r="L85" s="33"/>
      <c r="M85" s="193" t="str">
        <f>E22</f>
        <v>Ing. Arch. Jozef Sobčák</v>
      </c>
      <c r="N85" s="207"/>
      <c r="O85" s="207"/>
      <c r="P85" s="207"/>
      <c r="Q85" s="207"/>
      <c r="R85" s="34"/>
    </row>
    <row r="86" spans="2:18" s="1" customFormat="1" ht="9.7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18" s="1" customFormat="1" ht="29.25" customHeight="1">
      <c r="B87" s="32"/>
      <c r="C87" s="238" t="s">
        <v>105</v>
      </c>
      <c r="D87" s="239"/>
      <c r="E87" s="239"/>
      <c r="F87" s="239"/>
      <c r="G87" s="239"/>
      <c r="H87" s="116"/>
      <c r="I87" s="116"/>
      <c r="J87" s="116"/>
      <c r="K87" s="116"/>
      <c r="L87" s="116"/>
      <c r="M87" s="116"/>
      <c r="N87" s="238" t="s">
        <v>106</v>
      </c>
      <c r="O87" s="207"/>
      <c r="P87" s="207"/>
      <c r="Q87" s="207"/>
      <c r="R87" s="34"/>
    </row>
    <row r="88" spans="2:18" s="1" customFormat="1" ht="9.75" customHeight="1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>
      <c r="B89" s="32"/>
      <c r="C89" s="123" t="s">
        <v>107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28">
        <f>N136</f>
        <v>0</v>
      </c>
      <c r="O89" s="207"/>
      <c r="P89" s="207"/>
      <c r="Q89" s="207"/>
      <c r="R89" s="34"/>
      <c r="AU89" s="15" t="s">
        <v>108</v>
      </c>
    </row>
    <row r="90" spans="2:18" s="7" customFormat="1" ht="24.75" customHeight="1">
      <c r="B90" s="124"/>
      <c r="C90" s="125"/>
      <c r="D90" s="126" t="s">
        <v>613</v>
      </c>
      <c r="E90" s="125"/>
      <c r="F90" s="125"/>
      <c r="G90" s="125"/>
      <c r="H90" s="125"/>
      <c r="I90" s="125"/>
      <c r="J90" s="125"/>
      <c r="K90" s="125"/>
      <c r="L90" s="125"/>
      <c r="M90" s="125"/>
      <c r="N90" s="240">
        <f>N137</f>
        <v>0</v>
      </c>
      <c r="O90" s="241"/>
      <c r="P90" s="241"/>
      <c r="Q90" s="241"/>
      <c r="R90" s="127"/>
    </row>
    <row r="91" spans="2:18" s="8" customFormat="1" ht="19.5" customHeight="1">
      <c r="B91" s="128"/>
      <c r="C91" s="95"/>
      <c r="D91" s="106" t="s">
        <v>614</v>
      </c>
      <c r="E91" s="95"/>
      <c r="F91" s="95"/>
      <c r="G91" s="95"/>
      <c r="H91" s="95"/>
      <c r="I91" s="95"/>
      <c r="J91" s="95"/>
      <c r="K91" s="95"/>
      <c r="L91" s="95"/>
      <c r="M91" s="95"/>
      <c r="N91" s="222">
        <f>N138</f>
        <v>0</v>
      </c>
      <c r="O91" s="223"/>
      <c r="P91" s="223"/>
      <c r="Q91" s="223"/>
      <c r="R91" s="129"/>
    </row>
    <row r="92" spans="2:18" s="8" customFormat="1" ht="19.5" customHeight="1">
      <c r="B92" s="128"/>
      <c r="C92" s="95"/>
      <c r="D92" s="106" t="s">
        <v>615</v>
      </c>
      <c r="E92" s="95"/>
      <c r="F92" s="95"/>
      <c r="G92" s="95"/>
      <c r="H92" s="95"/>
      <c r="I92" s="95"/>
      <c r="J92" s="95"/>
      <c r="K92" s="95"/>
      <c r="L92" s="95"/>
      <c r="M92" s="95"/>
      <c r="N92" s="222">
        <f>N146</f>
        <v>0</v>
      </c>
      <c r="O92" s="223"/>
      <c r="P92" s="223"/>
      <c r="Q92" s="223"/>
      <c r="R92" s="129"/>
    </row>
    <row r="93" spans="2:18" s="8" customFormat="1" ht="19.5" customHeight="1">
      <c r="B93" s="128"/>
      <c r="C93" s="95"/>
      <c r="D93" s="106" t="s">
        <v>616</v>
      </c>
      <c r="E93" s="95"/>
      <c r="F93" s="95"/>
      <c r="G93" s="95"/>
      <c r="H93" s="95"/>
      <c r="I93" s="95"/>
      <c r="J93" s="95"/>
      <c r="K93" s="95"/>
      <c r="L93" s="95"/>
      <c r="M93" s="95"/>
      <c r="N93" s="222">
        <f>N152</f>
        <v>0</v>
      </c>
      <c r="O93" s="223"/>
      <c r="P93" s="223"/>
      <c r="Q93" s="223"/>
      <c r="R93" s="129"/>
    </row>
    <row r="94" spans="2:18" s="8" customFormat="1" ht="19.5" customHeight="1">
      <c r="B94" s="128"/>
      <c r="C94" s="95"/>
      <c r="D94" s="106" t="s">
        <v>617</v>
      </c>
      <c r="E94" s="95"/>
      <c r="F94" s="95"/>
      <c r="G94" s="95"/>
      <c r="H94" s="95"/>
      <c r="I94" s="95"/>
      <c r="J94" s="95"/>
      <c r="K94" s="95"/>
      <c r="L94" s="95"/>
      <c r="M94" s="95"/>
      <c r="N94" s="222">
        <f>N160</f>
        <v>0</v>
      </c>
      <c r="O94" s="223"/>
      <c r="P94" s="223"/>
      <c r="Q94" s="223"/>
      <c r="R94" s="129"/>
    </row>
    <row r="95" spans="2:18" s="8" customFormat="1" ht="19.5" customHeight="1">
      <c r="B95" s="128"/>
      <c r="C95" s="95"/>
      <c r="D95" s="106" t="s">
        <v>618</v>
      </c>
      <c r="E95" s="95"/>
      <c r="F95" s="95"/>
      <c r="G95" s="95"/>
      <c r="H95" s="95"/>
      <c r="I95" s="95"/>
      <c r="J95" s="95"/>
      <c r="K95" s="95"/>
      <c r="L95" s="95"/>
      <c r="M95" s="95"/>
      <c r="N95" s="222">
        <f>N167</f>
        <v>0</v>
      </c>
      <c r="O95" s="223"/>
      <c r="P95" s="223"/>
      <c r="Q95" s="223"/>
      <c r="R95" s="129"/>
    </row>
    <row r="96" spans="2:18" s="8" customFormat="1" ht="19.5" customHeight="1">
      <c r="B96" s="128"/>
      <c r="C96" s="95"/>
      <c r="D96" s="106" t="s">
        <v>619</v>
      </c>
      <c r="E96" s="95"/>
      <c r="F96" s="95"/>
      <c r="G96" s="95"/>
      <c r="H96" s="95"/>
      <c r="I96" s="95"/>
      <c r="J96" s="95"/>
      <c r="K96" s="95"/>
      <c r="L96" s="95"/>
      <c r="M96" s="95"/>
      <c r="N96" s="222">
        <f>N179</f>
        <v>0</v>
      </c>
      <c r="O96" s="223"/>
      <c r="P96" s="223"/>
      <c r="Q96" s="223"/>
      <c r="R96" s="129"/>
    </row>
    <row r="97" spans="2:18" s="8" customFormat="1" ht="19.5" customHeight="1">
      <c r="B97" s="128"/>
      <c r="C97" s="95"/>
      <c r="D97" s="106" t="s">
        <v>620</v>
      </c>
      <c r="E97" s="95"/>
      <c r="F97" s="95"/>
      <c r="G97" s="95"/>
      <c r="H97" s="95"/>
      <c r="I97" s="95"/>
      <c r="J97" s="95"/>
      <c r="K97" s="95"/>
      <c r="L97" s="95"/>
      <c r="M97" s="95"/>
      <c r="N97" s="222">
        <f>N184</f>
        <v>0</v>
      </c>
      <c r="O97" s="223"/>
      <c r="P97" s="223"/>
      <c r="Q97" s="223"/>
      <c r="R97" s="129"/>
    </row>
    <row r="98" spans="2:18" s="7" customFormat="1" ht="24.75" customHeight="1">
      <c r="B98" s="124"/>
      <c r="C98" s="125"/>
      <c r="D98" s="126" t="s">
        <v>621</v>
      </c>
      <c r="E98" s="125"/>
      <c r="F98" s="125"/>
      <c r="G98" s="125"/>
      <c r="H98" s="125"/>
      <c r="I98" s="125"/>
      <c r="J98" s="125"/>
      <c r="K98" s="125"/>
      <c r="L98" s="125"/>
      <c r="M98" s="125"/>
      <c r="N98" s="240">
        <f>N186</f>
        <v>0</v>
      </c>
      <c r="O98" s="241"/>
      <c r="P98" s="241"/>
      <c r="Q98" s="241"/>
      <c r="R98" s="127"/>
    </row>
    <row r="99" spans="2:18" s="8" customFormat="1" ht="19.5" customHeight="1">
      <c r="B99" s="128"/>
      <c r="C99" s="95"/>
      <c r="D99" s="106" t="s">
        <v>622</v>
      </c>
      <c r="E99" s="95"/>
      <c r="F99" s="95"/>
      <c r="G99" s="95"/>
      <c r="H99" s="95"/>
      <c r="I99" s="95"/>
      <c r="J99" s="95"/>
      <c r="K99" s="95"/>
      <c r="L99" s="95"/>
      <c r="M99" s="95"/>
      <c r="N99" s="222">
        <f>N187</f>
        <v>0</v>
      </c>
      <c r="O99" s="223"/>
      <c r="P99" s="223"/>
      <c r="Q99" s="223"/>
      <c r="R99" s="129"/>
    </row>
    <row r="100" spans="2:18" s="8" customFormat="1" ht="19.5" customHeight="1">
      <c r="B100" s="128"/>
      <c r="C100" s="95"/>
      <c r="D100" s="106" t="s">
        <v>623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22">
        <f>N193</f>
        <v>0</v>
      </c>
      <c r="O100" s="223"/>
      <c r="P100" s="223"/>
      <c r="Q100" s="223"/>
      <c r="R100" s="129"/>
    </row>
    <row r="101" spans="2:18" s="8" customFormat="1" ht="19.5" customHeight="1">
      <c r="B101" s="128"/>
      <c r="C101" s="95"/>
      <c r="D101" s="106" t="s">
        <v>624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22">
        <f>N201</f>
        <v>0</v>
      </c>
      <c r="O101" s="223"/>
      <c r="P101" s="223"/>
      <c r="Q101" s="223"/>
      <c r="R101" s="129"/>
    </row>
    <row r="102" spans="2:18" s="8" customFormat="1" ht="19.5" customHeight="1">
      <c r="B102" s="128"/>
      <c r="C102" s="95"/>
      <c r="D102" s="106" t="s">
        <v>625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22">
        <f>N204</f>
        <v>0</v>
      </c>
      <c r="O102" s="223"/>
      <c r="P102" s="223"/>
      <c r="Q102" s="223"/>
      <c r="R102" s="129"/>
    </row>
    <row r="103" spans="2:18" s="8" customFormat="1" ht="19.5" customHeight="1">
      <c r="B103" s="128"/>
      <c r="C103" s="95"/>
      <c r="D103" s="106" t="s">
        <v>626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22">
        <f>N213</f>
        <v>0</v>
      </c>
      <c r="O103" s="223"/>
      <c r="P103" s="223"/>
      <c r="Q103" s="223"/>
      <c r="R103" s="129"/>
    </row>
    <row r="104" spans="2:18" s="8" customFormat="1" ht="19.5" customHeight="1">
      <c r="B104" s="128"/>
      <c r="C104" s="95"/>
      <c r="D104" s="106" t="s">
        <v>627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222">
        <f>N218</f>
        <v>0</v>
      </c>
      <c r="O104" s="223"/>
      <c r="P104" s="223"/>
      <c r="Q104" s="223"/>
      <c r="R104" s="129"/>
    </row>
    <row r="105" spans="2:18" s="8" customFormat="1" ht="19.5" customHeight="1">
      <c r="B105" s="128"/>
      <c r="C105" s="95"/>
      <c r="D105" s="106" t="s">
        <v>628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22">
        <f>N225</f>
        <v>0</v>
      </c>
      <c r="O105" s="223"/>
      <c r="P105" s="223"/>
      <c r="Q105" s="223"/>
      <c r="R105" s="129"/>
    </row>
    <row r="106" spans="2:18" s="8" customFormat="1" ht="19.5" customHeight="1">
      <c r="B106" s="128"/>
      <c r="C106" s="95"/>
      <c r="D106" s="106" t="s">
        <v>629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222">
        <f>N227</f>
        <v>0</v>
      </c>
      <c r="O106" s="223"/>
      <c r="P106" s="223"/>
      <c r="Q106" s="223"/>
      <c r="R106" s="129"/>
    </row>
    <row r="107" spans="2:18" s="8" customFormat="1" ht="19.5" customHeight="1">
      <c r="B107" s="128"/>
      <c r="C107" s="95"/>
      <c r="D107" s="106" t="s">
        <v>630</v>
      </c>
      <c r="E107" s="95"/>
      <c r="F107" s="95"/>
      <c r="G107" s="95"/>
      <c r="H107" s="95"/>
      <c r="I107" s="95"/>
      <c r="J107" s="95"/>
      <c r="K107" s="95"/>
      <c r="L107" s="95"/>
      <c r="M107" s="95"/>
      <c r="N107" s="222">
        <f>N229</f>
        <v>0</v>
      </c>
      <c r="O107" s="223"/>
      <c r="P107" s="223"/>
      <c r="Q107" s="223"/>
      <c r="R107" s="129"/>
    </row>
    <row r="108" spans="2:18" s="8" customFormat="1" ht="19.5" customHeight="1">
      <c r="B108" s="128"/>
      <c r="C108" s="95"/>
      <c r="D108" s="106" t="s">
        <v>631</v>
      </c>
      <c r="E108" s="95"/>
      <c r="F108" s="95"/>
      <c r="G108" s="95"/>
      <c r="H108" s="95"/>
      <c r="I108" s="95"/>
      <c r="J108" s="95"/>
      <c r="K108" s="95"/>
      <c r="L108" s="95"/>
      <c r="M108" s="95"/>
      <c r="N108" s="222">
        <f>N232</f>
        <v>0</v>
      </c>
      <c r="O108" s="223"/>
      <c r="P108" s="223"/>
      <c r="Q108" s="223"/>
      <c r="R108" s="129"/>
    </row>
    <row r="109" spans="2:18" s="1" customFormat="1" ht="21.75" customHeight="1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21" s="1" customFormat="1" ht="29.25" customHeight="1">
      <c r="B110" s="32"/>
      <c r="C110" s="123" t="s">
        <v>120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242">
        <f>ROUND(N111+N112+N113+N114+N115+N116,2)</f>
        <v>0</v>
      </c>
      <c r="O110" s="207"/>
      <c r="P110" s="207"/>
      <c r="Q110" s="207"/>
      <c r="R110" s="34"/>
      <c r="T110" s="130"/>
      <c r="U110" s="131" t="s">
        <v>39</v>
      </c>
    </row>
    <row r="111" spans="2:65" s="1" customFormat="1" ht="18" customHeight="1">
      <c r="B111" s="132"/>
      <c r="C111" s="133"/>
      <c r="D111" s="226" t="s">
        <v>121</v>
      </c>
      <c r="E111" s="243"/>
      <c r="F111" s="243"/>
      <c r="G111" s="243"/>
      <c r="H111" s="243"/>
      <c r="I111" s="133"/>
      <c r="J111" s="133"/>
      <c r="K111" s="133"/>
      <c r="L111" s="133"/>
      <c r="M111" s="133"/>
      <c r="N111" s="225">
        <f>ROUND(N89*T111,2)</f>
        <v>0</v>
      </c>
      <c r="O111" s="243"/>
      <c r="P111" s="243"/>
      <c r="Q111" s="243"/>
      <c r="R111" s="134"/>
      <c r="S111" s="135"/>
      <c r="T111" s="136"/>
      <c r="U111" s="137" t="s">
        <v>42</v>
      </c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9" t="s">
        <v>122</v>
      </c>
      <c r="AZ111" s="138"/>
      <c r="BA111" s="138"/>
      <c r="BB111" s="138"/>
      <c r="BC111" s="138"/>
      <c r="BD111" s="138"/>
      <c r="BE111" s="140">
        <f aca="true" t="shared" si="0" ref="BE111:BE116">IF(U111="základná",N111,0)</f>
        <v>0</v>
      </c>
      <c r="BF111" s="140">
        <f aca="true" t="shared" si="1" ref="BF111:BF116">IF(U111="znížená",N111,0)</f>
        <v>0</v>
      </c>
      <c r="BG111" s="140">
        <f aca="true" t="shared" si="2" ref="BG111:BG116">IF(U111="zákl. prenesená",N111,0)</f>
        <v>0</v>
      </c>
      <c r="BH111" s="140">
        <f aca="true" t="shared" si="3" ref="BH111:BH116">IF(U111="zníž. prenesená",N111,0)</f>
        <v>0</v>
      </c>
      <c r="BI111" s="140">
        <f aca="true" t="shared" si="4" ref="BI111:BI116">IF(U111="nulová",N111,0)</f>
        <v>0</v>
      </c>
      <c r="BJ111" s="139" t="s">
        <v>84</v>
      </c>
      <c r="BK111" s="138"/>
      <c r="BL111" s="138"/>
      <c r="BM111" s="138"/>
    </row>
    <row r="112" spans="2:65" s="1" customFormat="1" ht="18" customHeight="1">
      <c r="B112" s="132"/>
      <c r="C112" s="133"/>
      <c r="D112" s="226" t="s">
        <v>123</v>
      </c>
      <c r="E112" s="243"/>
      <c r="F112" s="243"/>
      <c r="G112" s="243"/>
      <c r="H112" s="243"/>
      <c r="I112" s="133"/>
      <c r="J112" s="133"/>
      <c r="K112" s="133"/>
      <c r="L112" s="133"/>
      <c r="M112" s="133"/>
      <c r="N112" s="225">
        <f>ROUND(N89*T112,2)</f>
        <v>0</v>
      </c>
      <c r="O112" s="243"/>
      <c r="P112" s="243"/>
      <c r="Q112" s="243"/>
      <c r="R112" s="134"/>
      <c r="S112" s="135"/>
      <c r="T112" s="136"/>
      <c r="U112" s="137" t="s">
        <v>42</v>
      </c>
      <c r="V112" s="138"/>
      <c r="W112" s="138"/>
      <c r="X112" s="138"/>
      <c r="Y112" s="138"/>
      <c r="Z112" s="138"/>
      <c r="AA112" s="138"/>
      <c r="AB112" s="138"/>
      <c r="AC112" s="138"/>
      <c r="AD112" s="138"/>
      <c r="AE112" s="138"/>
      <c r="AF112" s="138"/>
      <c r="AG112" s="138"/>
      <c r="AH112" s="138"/>
      <c r="AI112" s="138"/>
      <c r="AJ112" s="138"/>
      <c r="AK112" s="138"/>
      <c r="AL112" s="138"/>
      <c r="AM112" s="138"/>
      <c r="AN112" s="138"/>
      <c r="AO112" s="138"/>
      <c r="AP112" s="138"/>
      <c r="AQ112" s="138"/>
      <c r="AR112" s="138"/>
      <c r="AS112" s="138"/>
      <c r="AT112" s="138"/>
      <c r="AU112" s="138"/>
      <c r="AV112" s="138"/>
      <c r="AW112" s="138"/>
      <c r="AX112" s="138"/>
      <c r="AY112" s="139" t="s">
        <v>122</v>
      </c>
      <c r="AZ112" s="138"/>
      <c r="BA112" s="138"/>
      <c r="BB112" s="138"/>
      <c r="BC112" s="138"/>
      <c r="BD112" s="138"/>
      <c r="BE112" s="140">
        <f t="shared" si="0"/>
        <v>0</v>
      </c>
      <c r="BF112" s="140">
        <f t="shared" si="1"/>
        <v>0</v>
      </c>
      <c r="BG112" s="140">
        <f t="shared" si="2"/>
        <v>0</v>
      </c>
      <c r="BH112" s="140">
        <f t="shared" si="3"/>
        <v>0</v>
      </c>
      <c r="BI112" s="140">
        <f t="shared" si="4"/>
        <v>0</v>
      </c>
      <c r="BJ112" s="139" t="s">
        <v>84</v>
      </c>
      <c r="BK112" s="138"/>
      <c r="BL112" s="138"/>
      <c r="BM112" s="138"/>
    </row>
    <row r="113" spans="2:65" s="1" customFormat="1" ht="18" customHeight="1">
      <c r="B113" s="132"/>
      <c r="C113" s="133"/>
      <c r="D113" s="226" t="s">
        <v>124</v>
      </c>
      <c r="E113" s="243"/>
      <c r="F113" s="243"/>
      <c r="G113" s="243"/>
      <c r="H113" s="243"/>
      <c r="I113" s="133"/>
      <c r="J113" s="133"/>
      <c r="K113" s="133"/>
      <c r="L113" s="133"/>
      <c r="M113" s="133"/>
      <c r="N113" s="225">
        <f>ROUND(N89*T113,2)</f>
        <v>0</v>
      </c>
      <c r="O113" s="243"/>
      <c r="P113" s="243"/>
      <c r="Q113" s="243"/>
      <c r="R113" s="134"/>
      <c r="S113" s="135"/>
      <c r="T113" s="136"/>
      <c r="U113" s="137" t="s">
        <v>42</v>
      </c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8"/>
      <c r="AQ113" s="138"/>
      <c r="AR113" s="138"/>
      <c r="AS113" s="138"/>
      <c r="AT113" s="138"/>
      <c r="AU113" s="138"/>
      <c r="AV113" s="138"/>
      <c r="AW113" s="138"/>
      <c r="AX113" s="138"/>
      <c r="AY113" s="139" t="s">
        <v>122</v>
      </c>
      <c r="AZ113" s="138"/>
      <c r="BA113" s="138"/>
      <c r="BB113" s="138"/>
      <c r="BC113" s="138"/>
      <c r="BD113" s="138"/>
      <c r="BE113" s="140">
        <f t="shared" si="0"/>
        <v>0</v>
      </c>
      <c r="BF113" s="140">
        <f t="shared" si="1"/>
        <v>0</v>
      </c>
      <c r="BG113" s="140">
        <f t="shared" si="2"/>
        <v>0</v>
      </c>
      <c r="BH113" s="140">
        <f t="shared" si="3"/>
        <v>0</v>
      </c>
      <c r="BI113" s="140">
        <f t="shared" si="4"/>
        <v>0</v>
      </c>
      <c r="BJ113" s="139" t="s">
        <v>84</v>
      </c>
      <c r="BK113" s="138"/>
      <c r="BL113" s="138"/>
      <c r="BM113" s="138"/>
    </row>
    <row r="114" spans="2:65" s="1" customFormat="1" ht="18" customHeight="1">
      <c r="B114" s="132"/>
      <c r="C114" s="133"/>
      <c r="D114" s="226" t="s">
        <v>125</v>
      </c>
      <c r="E114" s="243"/>
      <c r="F114" s="243"/>
      <c r="G114" s="243"/>
      <c r="H114" s="243"/>
      <c r="I114" s="133"/>
      <c r="J114" s="133"/>
      <c r="K114" s="133"/>
      <c r="L114" s="133"/>
      <c r="M114" s="133"/>
      <c r="N114" s="225">
        <f>ROUND(N89*T114,2)</f>
        <v>0</v>
      </c>
      <c r="O114" s="243"/>
      <c r="P114" s="243"/>
      <c r="Q114" s="243"/>
      <c r="R114" s="134"/>
      <c r="S114" s="135"/>
      <c r="T114" s="136"/>
      <c r="U114" s="137" t="s">
        <v>42</v>
      </c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8"/>
      <c r="AQ114" s="138"/>
      <c r="AR114" s="138"/>
      <c r="AS114" s="138"/>
      <c r="AT114" s="138"/>
      <c r="AU114" s="138"/>
      <c r="AV114" s="138"/>
      <c r="AW114" s="138"/>
      <c r="AX114" s="138"/>
      <c r="AY114" s="139" t="s">
        <v>122</v>
      </c>
      <c r="AZ114" s="138"/>
      <c r="BA114" s="138"/>
      <c r="BB114" s="138"/>
      <c r="BC114" s="138"/>
      <c r="BD114" s="138"/>
      <c r="BE114" s="140">
        <f t="shared" si="0"/>
        <v>0</v>
      </c>
      <c r="BF114" s="140">
        <f t="shared" si="1"/>
        <v>0</v>
      </c>
      <c r="BG114" s="140">
        <f t="shared" si="2"/>
        <v>0</v>
      </c>
      <c r="BH114" s="140">
        <f t="shared" si="3"/>
        <v>0</v>
      </c>
      <c r="BI114" s="140">
        <f t="shared" si="4"/>
        <v>0</v>
      </c>
      <c r="BJ114" s="139" t="s">
        <v>84</v>
      </c>
      <c r="BK114" s="138"/>
      <c r="BL114" s="138"/>
      <c r="BM114" s="138"/>
    </row>
    <row r="115" spans="2:65" s="1" customFormat="1" ht="18" customHeight="1">
      <c r="B115" s="132"/>
      <c r="C115" s="133"/>
      <c r="D115" s="226" t="s">
        <v>126</v>
      </c>
      <c r="E115" s="243"/>
      <c r="F115" s="243"/>
      <c r="G115" s="243"/>
      <c r="H115" s="243"/>
      <c r="I115" s="133"/>
      <c r="J115" s="133"/>
      <c r="K115" s="133"/>
      <c r="L115" s="133"/>
      <c r="M115" s="133"/>
      <c r="N115" s="225">
        <f>ROUND(N89*T115,2)</f>
        <v>0</v>
      </c>
      <c r="O115" s="243"/>
      <c r="P115" s="243"/>
      <c r="Q115" s="243"/>
      <c r="R115" s="134"/>
      <c r="S115" s="135"/>
      <c r="T115" s="136"/>
      <c r="U115" s="137" t="s">
        <v>42</v>
      </c>
      <c r="V115" s="138"/>
      <c r="W115" s="138"/>
      <c r="X115" s="138"/>
      <c r="Y115" s="138"/>
      <c r="Z115" s="138"/>
      <c r="AA115" s="138"/>
      <c r="AB115" s="138"/>
      <c r="AC115" s="138"/>
      <c r="AD115" s="138"/>
      <c r="AE115" s="138"/>
      <c r="AF115" s="138"/>
      <c r="AG115" s="138"/>
      <c r="AH115" s="138"/>
      <c r="AI115" s="138"/>
      <c r="AJ115" s="138"/>
      <c r="AK115" s="138"/>
      <c r="AL115" s="138"/>
      <c r="AM115" s="138"/>
      <c r="AN115" s="138"/>
      <c r="AO115" s="138"/>
      <c r="AP115" s="138"/>
      <c r="AQ115" s="138"/>
      <c r="AR115" s="138"/>
      <c r="AS115" s="138"/>
      <c r="AT115" s="138"/>
      <c r="AU115" s="138"/>
      <c r="AV115" s="138"/>
      <c r="AW115" s="138"/>
      <c r="AX115" s="138"/>
      <c r="AY115" s="139" t="s">
        <v>122</v>
      </c>
      <c r="AZ115" s="138"/>
      <c r="BA115" s="138"/>
      <c r="BB115" s="138"/>
      <c r="BC115" s="138"/>
      <c r="BD115" s="138"/>
      <c r="BE115" s="140">
        <f t="shared" si="0"/>
        <v>0</v>
      </c>
      <c r="BF115" s="140">
        <f t="shared" si="1"/>
        <v>0</v>
      </c>
      <c r="BG115" s="140">
        <f t="shared" si="2"/>
        <v>0</v>
      </c>
      <c r="BH115" s="140">
        <f t="shared" si="3"/>
        <v>0</v>
      </c>
      <c r="BI115" s="140">
        <f t="shared" si="4"/>
        <v>0</v>
      </c>
      <c r="BJ115" s="139" t="s">
        <v>84</v>
      </c>
      <c r="BK115" s="138"/>
      <c r="BL115" s="138"/>
      <c r="BM115" s="138"/>
    </row>
    <row r="116" spans="2:65" s="1" customFormat="1" ht="18" customHeight="1">
      <c r="B116" s="132"/>
      <c r="C116" s="133"/>
      <c r="D116" s="141" t="s">
        <v>127</v>
      </c>
      <c r="E116" s="133"/>
      <c r="F116" s="133"/>
      <c r="G116" s="133"/>
      <c r="H116" s="133"/>
      <c r="I116" s="133"/>
      <c r="J116" s="133"/>
      <c r="K116" s="133"/>
      <c r="L116" s="133"/>
      <c r="M116" s="133"/>
      <c r="N116" s="225">
        <f>ROUND(N89*T116,2)</f>
        <v>0</v>
      </c>
      <c r="O116" s="243"/>
      <c r="P116" s="243"/>
      <c r="Q116" s="243"/>
      <c r="R116" s="134"/>
      <c r="S116" s="135"/>
      <c r="T116" s="142"/>
      <c r="U116" s="143" t="s">
        <v>42</v>
      </c>
      <c r="V116" s="138"/>
      <c r="W116" s="138"/>
      <c r="X116" s="138"/>
      <c r="Y116" s="138"/>
      <c r="Z116" s="138"/>
      <c r="AA116" s="138"/>
      <c r="AB116" s="138"/>
      <c r="AC116" s="138"/>
      <c r="AD116" s="138"/>
      <c r="AE116" s="138"/>
      <c r="AF116" s="138"/>
      <c r="AG116" s="138"/>
      <c r="AH116" s="138"/>
      <c r="AI116" s="138"/>
      <c r="AJ116" s="138"/>
      <c r="AK116" s="138"/>
      <c r="AL116" s="138"/>
      <c r="AM116" s="138"/>
      <c r="AN116" s="138"/>
      <c r="AO116" s="138"/>
      <c r="AP116" s="138"/>
      <c r="AQ116" s="138"/>
      <c r="AR116" s="138"/>
      <c r="AS116" s="138"/>
      <c r="AT116" s="138"/>
      <c r="AU116" s="138"/>
      <c r="AV116" s="138"/>
      <c r="AW116" s="138"/>
      <c r="AX116" s="138"/>
      <c r="AY116" s="139" t="s">
        <v>128</v>
      </c>
      <c r="AZ116" s="138"/>
      <c r="BA116" s="138"/>
      <c r="BB116" s="138"/>
      <c r="BC116" s="138"/>
      <c r="BD116" s="138"/>
      <c r="BE116" s="140">
        <f t="shared" si="0"/>
        <v>0</v>
      </c>
      <c r="BF116" s="140">
        <f t="shared" si="1"/>
        <v>0</v>
      </c>
      <c r="BG116" s="140">
        <f t="shared" si="2"/>
        <v>0</v>
      </c>
      <c r="BH116" s="140">
        <f t="shared" si="3"/>
        <v>0</v>
      </c>
      <c r="BI116" s="140">
        <f t="shared" si="4"/>
        <v>0</v>
      </c>
      <c r="BJ116" s="139" t="s">
        <v>84</v>
      </c>
      <c r="BK116" s="138"/>
      <c r="BL116" s="138"/>
      <c r="BM116" s="138"/>
    </row>
    <row r="117" spans="2:18" s="1" customFormat="1" ht="13.5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29.25" customHeight="1">
      <c r="B118" s="32"/>
      <c r="C118" s="115" t="s">
        <v>97</v>
      </c>
      <c r="D118" s="116"/>
      <c r="E118" s="116"/>
      <c r="F118" s="116"/>
      <c r="G118" s="116"/>
      <c r="H118" s="116"/>
      <c r="I118" s="116"/>
      <c r="J118" s="116"/>
      <c r="K118" s="116"/>
      <c r="L118" s="229">
        <f>ROUND(SUM(N89+N110),2)</f>
        <v>0</v>
      </c>
      <c r="M118" s="239"/>
      <c r="N118" s="239"/>
      <c r="O118" s="239"/>
      <c r="P118" s="239"/>
      <c r="Q118" s="239"/>
      <c r="R118" s="34"/>
    </row>
    <row r="119" spans="2:18" s="1" customFormat="1" ht="6.75" customHeight="1"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8"/>
    </row>
    <row r="123" spans="2:18" s="1" customFormat="1" ht="6.75" customHeight="1">
      <c r="B123" s="59"/>
      <c r="C123" s="60"/>
      <c r="D123" s="60"/>
      <c r="E123" s="60"/>
      <c r="F123" s="60"/>
      <c r="G123" s="60"/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1"/>
    </row>
    <row r="124" spans="2:18" s="1" customFormat="1" ht="36.75" customHeight="1">
      <c r="B124" s="32"/>
      <c r="C124" s="188" t="s">
        <v>129</v>
      </c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34"/>
    </row>
    <row r="125" spans="2:18" s="1" customFormat="1" ht="6.75" customHeight="1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18" s="1" customFormat="1" ht="30" customHeight="1">
      <c r="B126" s="32"/>
      <c r="C126" s="27" t="s">
        <v>15</v>
      </c>
      <c r="D126" s="33"/>
      <c r="E126" s="33"/>
      <c r="F126" s="231" t="str">
        <f>F6</f>
        <v>Rekonštrukcia viacúčelovej budovy kultúrneho domu a obecného úradu, súp. č. 190</v>
      </c>
      <c r="G126" s="207"/>
      <c r="H126" s="207"/>
      <c r="I126" s="207"/>
      <c r="J126" s="207"/>
      <c r="K126" s="207"/>
      <c r="L126" s="207"/>
      <c r="M126" s="207"/>
      <c r="N126" s="207"/>
      <c r="O126" s="207"/>
      <c r="P126" s="207"/>
      <c r="Q126" s="33"/>
      <c r="R126" s="34"/>
    </row>
    <row r="127" spans="2:18" ht="30" customHeight="1">
      <c r="B127" s="19"/>
      <c r="C127" s="27" t="s">
        <v>100</v>
      </c>
      <c r="D127" s="20"/>
      <c r="E127" s="20"/>
      <c r="F127" s="231" t="s">
        <v>101</v>
      </c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20"/>
      <c r="R127" s="21"/>
    </row>
    <row r="128" spans="2:18" s="1" customFormat="1" ht="36.75" customHeight="1">
      <c r="B128" s="32"/>
      <c r="C128" s="66" t="s">
        <v>611</v>
      </c>
      <c r="D128" s="33"/>
      <c r="E128" s="33"/>
      <c r="F128" s="208" t="str">
        <f>F8</f>
        <v>SO02 - Stavebná časť</v>
      </c>
      <c r="G128" s="207"/>
      <c r="H128" s="207"/>
      <c r="I128" s="207"/>
      <c r="J128" s="207"/>
      <c r="K128" s="207"/>
      <c r="L128" s="207"/>
      <c r="M128" s="207"/>
      <c r="N128" s="207"/>
      <c r="O128" s="207"/>
      <c r="P128" s="207"/>
      <c r="Q128" s="33"/>
      <c r="R128" s="34"/>
    </row>
    <row r="129" spans="2:18" s="1" customFormat="1" ht="6.75" customHeight="1">
      <c r="B129" s="32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4"/>
    </row>
    <row r="130" spans="2:18" s="1" customFormat="1" ht="18" customHeight="1">
      <c r="B130" s="32"/>
      <c r="C130" s="27" t="s">
        <v>20</v>
      </c>
      <c r="D130" s="33"/>
      <c r="E130" s="33"/>
      <c r="F130" s="25" t="str">
        <f>F10</f>
        <v>Záriečie č.s. 190,  č.p. 3/2</v>
      </c>
      <c r="G130" s="33"/>
      <c r="H130" s="33"/>
      <c r="I130" s="33"/>
      <c r="J130" s="33"/>
      <c r="K130" s="27" t="s">
        <v>22</v>
      </c>
      <c r="L130" s="33"/>
      <c r="M130" s="237" t="str">
        <f>IF(O10="","",O10)</f>
        <v>09.11.2017</v>
      </c>
      <c r="N130" s="207"/>
      <c r="O130" s="207"/>
      <c r="P130" s="207"/>
      <c r="Q130" s="33"/>
      <c r="R130" s="34"/>
    </row>
    <row r="131" spans="2:18" s="1" customFormat="1" ht="6.75" customHeight="1">
      <c r="B131" s="32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4"/>
    </row>
    <row r="132" spans="2:18" s="1" customFormat="1" ht="15">
      <c r="B132" s="32"/>
      <c r="C132" s="27" t="s">
        <v>24</v>
      </c>
      <c r="D132" s="33"/>
      <c r="E132" s="33"/>
      <c r="F132" s="25" t="str">
        <f>E13</f>
        <v>Obec Záriečie, Záriečie č. 190,   020 52 Záriečie</v>
      </c>
      <c r="G132" s="33"/>
      <c r="H132" s="33"/>
      <c r="I132" s="33"/>
      <c r="J132" s="33"/>
      <c r="K132" s="27" t="s">
        <v>30</v>
      </c>
      <c r="L132" s="33"/>
      <c r="M132" s="193" t="str">
        <f>E19</f>
        <v>Ing. Arch. Jozef Sobčák</v>
      </c>
      <c r="N132" s="207"/>
      <c r="O132" s="207"/>
      <c r="P132" s="207"/>
      <c r="Q132" s="207"/>
      <c r="R132" s="34"/>
    </row>
    <row r="133" spans="2:18" s="1" customFormat="1" ht="14.25" customHeight="1">
      <c r="B133" s="32"/>
      <c r="C133" s="27" t="s">
        <v>28</v>
      </c>
      <c r="D133" s="33"/>
      <c r="E133" s="33"/>
      <c r="F133" s="25" t="str">
        <f>IF(E16="","",E16)</f>
        <v> </v>
      </c>
      <c r="G133" s="33"/>
      <c r="H133" s="33"/>
      <c r="I133" s="33"/>
      <c r="J133" s="33"/>
      <c r="K133" s="27" t="s">
        <v>34</v>
      </c>
      <c r="L133" s="33"/>
      <c r="M133" s="193" t="str">
        <f>E22</f>
        <v>Ing. Arch. Jozef Sobčák</v>
      </c>
      <c r="N133" s="207"/>
      <c r="O133" s="207"/>
      <c r="P133" s="207"/>
      <c r="Q133" s="207"/>
      <c r="R133" s="34"/>
    </row>
    <row r="134" spans="2:18" s="1" customFormat="1" ht="9.75" customHeight="1">
      <c r="B134" s="32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4"/>
    </row>
    <row r="135" spans="2:27" s="9" customFormat="1" ht="29.25" customHeight="1">
      <c r="B135" s="144"/>
      <c r="C135" s="145" t="s">
        <v>130</v>
      </c>
      <c r="D135" s="146" t="s">
        <v>131</v>
      </c>
      <c r="E135" s="146" t="s">
        <v>57</v>
      </c>
      <c r="F135" s="244" t="s">
        <v>132</v>
      </c>
      <c r="G135" s="245"/>
      <c r="H135" s="245"/>
      <c r="I135" s="245"/>
      <c r="J135" s="146" t="s">
        <v>133</v>
      </c>
      <c r="K135" s="146" t="s">
        <v>134</v>
      </c>
      <c r="L135" s="246" t="s">
        <v>135</v>
      </c>
      <c r="M135" s="245"/>
      <c r="N135" s="244" t="s">
        <v>106</v>
      </c>
      <c r="O135" s="245"/>
      <c r="P135" s="245"/>
      <c r="Q135" s="247"/>
      <c r="R135" s="147"/>
      <c r="T135" s="73" t="s">
        <v>136</v>
      </c>
      <c r="U135" s="74" t="s">
        <v>39</v>
      </c>
      <c r="V135" s="74" t="s">
        <v>137</v>
      </c>
      <c r="W135" s="74" t="s">
        <v>138</v>
      </c>
      <c r="X135" s="74" t="s">
        <v>139</v>
      </c>
      <c r="Y135" s="74" t="s">
        <v>140</v>
      </c>
      <c r="Z135" s="74" t="s">
        <v>141</v>
      </c>
      <c r="AA135" s="75" t="s">
        <v>142</v>
      </c>
    </row>
    <row r="136" spans="2:63" s="1" customFormat="1" ht="29.25" customHeight="1">
      <c r="B136" s="32"/>
      <c r="C136" s="77" t="s">
        <v>103</v>
      </c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256">
        <f>BK136</f>
        <v>0</v>
      </c>
      <c r="O136" s="257"/>
      <c r="P136" s="257"/>
      <c r="Q136" s="257"/>
      <c r="R136" s="34"/>
      <c r="T136" s="76"/>
      <c r="U136" s="48"/>
      <c r="V136" s="48"/>
      <c r="W136" s="148">
        <f>W137+W186+W234</f>
        <v>0</v>
      </c>
      <c r="X136" s="48"/>
      <c r="Y136" s="148">
        <f>Y137+Y186+Y234</f>
        <v>159.75770653</v>
      </c>
      <c r="Z136" s="48"/>
      <c r="AA136" s="149">
        <f>AA137+AA186+AA234</f>
        <v>0</v>
      </c>
      <c r="AT136" s="15" t="s">
        <v>74</v>
      </c>
      <c r="AU136" s="15" t="s">
        <v>108</v>
      </c>
      <c r="BK136" s="150">
        <f>BK137+BK186+BK234</f>
        <v>0</v>
      </c>
    </row>
    <row r="137" spans="2:63" s="10" customFormat="1" ht="36.75" customHeight="1">
      <c r="B137" s="151"/>
      <c r="C137" s="152"/>
      <c r="D137" s="153" t="s">
        <v>613</v>
      </c>
      <c r="E137" s="153"/>
      <c r="F137" s="153"/>
      <c r="G137" s="153"/>
      <c r="H137" s="153"/>
      <c r="I137" s="153"/>
      <c r="J137" s="153"/>
      <c r="K137" s="153"/>
      <c r="L137" s="153"/>
      <c r="M137" s="153"/>
      <c r="N137" s="258">
        <f>BK137</f>
        <v>0</v>
      </c>
      <c r="O137" s="259"/>
      <c r="P137" s="259"/>
      <c r="Q137" s="259"/>
      <c r="R137" s="154"/>
      <c r="T137" s="155"/>
      <c r="U137" s="152"/>
      <c r="V137" s="152"/>
      <c r="W137" s="156">
        <f>W138+W146+W152+W160+W167+W179+W184</f>
        <v>0</v>
      </c>
      <c r="X137" s="152"/>
      <c r="Y137" s="156">
        <f>Y138+Y146+Y152+Y160+Y167+Y179+Y184</f>
        <v>155.42033913</v>
      </c>
      <c r="Z137" s="152"/>
      <c r="AA137" s="157">
        <f>AA138+AA146+AA152+AA160+AA167+AA179+AA184</f>
        <v>0</v>
      </c>
      <c r="AR137" s="158" t="s">
        <v>82</v>
      </c>
      <c r="AT137" s="159" t="s">
        <v>74</v>
      </c>
      <c r="AU137" s="159" t="s">
        <v>75</v>
      </c>
      <c r="AY137" s="158" t="s">
        <v>143</v>
      </c>
      <c r="BK137" s="160">
        <f>BK138+BK146+BK152+BK160+BK167+BK179+BK184</f>
        <v>0</v>
      </c>
    </row>
    <row r="138" spans="2:63" s="10" customFormat="1" ht="19.5" customHeight="1">
      <c r="B138" s="151"/>
      <c r="C138" s="152"/>
      <c r="D138" s="161" t="s">
        <v>614</v>
      </c>
      <c r="E138" s="161"/>
      <c r="F138" s="161"/>
      <c r="G138" s="161"/>
      <c r="H138" s="161"/>
      <c r="I138" s="161"/>
      <c r="J138" s="161"/>
      <c r="K138" s="161"/>
      <c r="L138" s="161"/>
      <c r="M138" s="161"/>
      <c r="N138" s="262">
        <f>BK138</f>
        <v>0</v>
      </c>
      <c r="O138" s="263"/>
      <c r="P138" s="263"/>
      <c r="Q138" s="263"/>
      <c r="R138" s="154"/>
      <c r="T138" s="155"/>
      <c r="U138" s="152"/>
      <c r="V138" s="152"/>
      <c r="W138" s="156">
        <f>SUM(W139:W145)</f>
        <v>0</v>
      </c>
      <c r="X138" s="152"/>
      <c r="Y138" s="156">
        <f>SUM(Y139:Y145)</f>
        <v>0</v>
      </c>
      <c r="Z138" s="152"/>
      <c r="AA138" s="157">
        <f>SUM(AA139:AA145)</f>
        <v>0</v>
      </c>
      <c r="AR138" s="158" t="s">
        <v>82</v>
      </c>
      <c r="AT138" s="159" t="s">
        <v>74</v>
      </c>
      <c r="AU138" s="159" t="s">
        <v>82</v>
      </c>
      <c r="AY138" s="158" t="s">
        <v>143</v>
      </c>
      <c r="BK138" s="160">
        <f>SUM(BK139:BK145)</f>
        <v>0</v>
      </c>
    </row>
    <row r="139" spans="2:65" s="1" customFormat="1" ht="44.25" customHeight="1">
      <c r="B139" s="132"/>
      <c r="C139" s="162" t="s">
        <v>82</v>
      </c>
      <c r="D139" s="162" t="s">
        <v>144</v>
      </c>
      <c r="E139" s="163" t="s">
        <v>632</v>
      </c>
      <c r="F139" s="248" t="s">
        <v>633</v>
      </c>
      <c r="G139" s="249"/>
      <c r="H139" s="249"/>
      <c r="I139" s="249"/>
      <c r="J139" s="164" t="s">
        <v>634</v>
      </c>
      <c r="K139" s="165">
        <v>7.5</v>
      </c>
      <c r="L139" s="250">
        <v>0</v>
      </c>
      <c r="M139" s="249"/>
      <c r="N139" s="251">
        <f aca="true" t="shared" si="5" ref="N139:N145">ROUND(L139*K139,3)</f>
        <v>0</v>
      </c>
      <c r="O139" s="249"/>
      <c r="P139" s="249"/>
      <c r="Q139" s="249"/>
      <c r="R139" s="134"/>
      <c r="T139" s="167" t="s">
        <v>18</v>
      </c>
      <c r="U139" s="41" t="s">
        <v>42</v>
      </c>
      <c r="V139" s="33"/>
      <c r="W139" s="168">
        <f aca="true" t="shared" si="6" ref="W139:W145">V139*K139</f>
        <v>0</v>
      </c>
      <c r="X139" s="168">
        <v>0</v>
      </c>
      <c r="Y139" s="168">
        <f aca="true" t="shared" si="7" ref="Y139:Y145">X139*K139</f>
        <v>0</v>
      </c>
      <c r="Z139" s="168">
        <v>0</v>
      </c>
      <c r="AA139" s="169">
        <f aca="true" t="shared" si="8" ref="AA139:AA145">Z139*K139</f>
        <v>0</v>
      </c>
      <c r="AR139" s="15" t="s">
        <v>148</v>
      </c>
      <c r="AT139" s="15" t="s">
        <v>144</v>
      </c>
      <c r="AU139" s="15" t="s">
        <v>84</v>
      </c>
      <c r="AY139" s="15" t="s">
        <v>143</v>
      </c>
      <c r="BE139" s="110">
        <f aca="true" t="shared" si="9" ref="BE139:BE145">IF(U139="základná",N139,0)</f>
        <v>0</v>
      </c>
      <c r="BF139" s="110">
        <f aca="true" t="shared" si="10" ref="BF139:BF145">IF(U139="znížená",N139,0)</f>
        <v>0</v>
      </c>
      <c r="BG139" s="110">
        <f aca="true" t="shared" si="11" ref="BG139:BG145">IF(U139="zákl. prenesená",N139,0)</f>
        <v>0</v>
      </c>
      <c r="BH139" s="110">
        <f aca="true" t="shared" si="12" ref="BH139:BH145">IF(U139="zníž. prenesená",N139,0)</f>
        <v>0</v>
      </c>
      <c r="BI139" s="110">
        <f aca="true" t="shared" si="13" ref="BI139:BI145">IF(U139="nulová",N139,0)</f>
        <v>0</v>
      </c>
      <c r="BJ139" s="15" t="s">
        <v>84</v>
      </c>
      <c r="BK139" s="170">
        <f aca="true" t="shared" si="14" ref="BK139:BK145">ROUND(L139*K139,3)</f>
        <v>0</v>
      </c>
      <c r="BL139" s="15" t="s">
        <v>148</v>
      </c>
      <c r="BM139" s="15" t="s">
        <v>635</v>
      </c>
    </row>
    <row r="140" spans="2:65" s="1" customFormat="1" ht="22.5" customHeight="1">
      <c r="B140" s="132"/>
      <c r="C140" s="162" t="s">
        <v>84</v>
      </c>
      <c r="D140" s="162" t="s">
        <v>144</v>
      </c>
      <c r="E140" s="163" t="s">
        <v>636</v>
      </c>
      <c r="F140" s="248" t="s">
        <v>637</v>
      </c>
      <c r="G140" s="249"/>
      <c r="H140" s="249"/>
      <c r="I140" s="249"/>
      <c r="J140" s="164" t="s">
        <v>634</v>
      </c>
      <c r="K140" s="165">
        <v>15.5</v>
      </c>
      <c r="L140" s="250">
        <v>0</v>
      </c>
      <c r="M140" s="249"/>
      <c r="N140" s="251">
        <f t="shared" si="5"/>
        <v>0</v>
      </c>
      <c r="O140" s="249"/>
      <c r="P140" s="249"/>
      <c r="Q140" s="249"/>
      <c r="R140" s="134"/>
      <c r="T140" s="167" t="s">
        <v>18</v>
      </c>
      <c r="U140" s="41" t="s">
        <v>42</v>
      </c>
      <c r="V140" s="33"/>
      <c r="W140" s="168">
        <f t="shared" si="6"/>
        <v>0</v>
      </c>
      <c r="X140" s="168">
        <v>0</v>
      </c>
      <c r="Y140" s="168">
        <f t="shared" si="7"/>
        <v>0</v>
      </c>
      <c r="Z140" s="168">
        <v>0</v>
      </c>
      <c r="AA140" s="169">
        <f t="shared" si="8"/>
        <v>0</v>
      </c>
      <c r="AR140" s="15" t="s">
        <v>148</v>
      </c>
      <c r="AT140" s="15" t="s">
        <v>144</v>
      </c>
      <c r="AU140" s="15" t="s">
        <v>84</v>
      </c>
      <c r="AY140" s="15" t="s">
        <v>143</v>
      </c>
      <c r="BE140" s="110">
        <f t="shared" si="9"/>
        <v>0</v>
      </c>
      <c r="BF140" s="110">
        <f t="shared" si="10"/>
        <v>0</v>
      </c>
      <c r="BG140" s="110">
        <f t="shared" si="11"/>
        <v>0</v>
      </c>
      <c r="BH140" s="110">
        <f t="shared" si="12"/>
        <v>0</v>
      </c>
      <c r="BI140" s="110">
        <f t="shared" si="13"/>
        <v>0</v>
      </c>
      <c r="BJ140" s="15" t="s">
        <v>84</v>
      </c>
      <c r="BK140" s="170">
        <f t="shared" si="14"/>
        <v>0</v>
      </c>
      <c r="BL140" s="15" t="s">
        <v>148</v>
      </c>
      <c r="BM140" s="15" t="s">
        <v>638</v>
      </c>
    </row>
    <row r="141" spans="2:65" s="1" customFormat="1" ht="44.25" customHeight="1">
      <c r="B141" s="132"/>
      <c r="C141" s="162" t="s">
        <v>149</v>
      </c>
      <c r="D141" s="162" t="s">
        <v>144</v>
      </c>
      <c r="E141" s="163" t="s">
        <v>639</v>
      </c>
      <c r="F141" s="248" t="s">
        <v>640</v>
      </c>
      <c r="G141" s="249"/>
      <c r="H141" s="249"/>
      <c r="I141" s="249"/>
      <c r="J141" s="164" t="s">
        <v>634</v>
      </c>
      <c r="K141" s="165">
        <v>15.5</v>
      </c>
      <c r="L141" s="250">
        <v>0</v>
      </c>
      <c r="M141" s="249"/>
      <c r="N141" s="251">
        <f t="shared" si="5"/>
        <v>0</v>
      </c>
      <c r="O141" s="249"/>
      <c r="P141" s="249"/>
      <c r="Q141" s="249"/>
      <c r="R141" s="134"/>
      <c r="T141" s="167" t="s">
        <v>18</v>
      </c>
      <c r="U141" s="41" t="s">
        <v>42</v>
      </c>
      <c r="V141" s="33"/>
      <c r="W141" s="168">
        <f t="shared" si="6"/>
        <v>0</v>
      </c>
      <c r="X141" s="168">
        <v>0</v>
      </c>
      <c r="Y141" s="168">
        <f t="shared" si="7"/>
        <v>0</v>
      </c>
      <c r="Z141" s="168">
        <v>0</v>
      </c>
      <c r="AA141" s="169">
        <f t="shared" si="8"/>
        <v>0</v>
      </c>
      <c r="AR141" s="15" t="s">
        <v>148</v>
      </c>
      <c r="AT141" s="15" t="s">
        <v>144</v>
      </c>
      <c r="AU141" s="15" t="s">
        <v>84</v>
      </c>
      <c r="AY141" s="15" t="s">
        <v>143</v>
      </c>
      <c r="BE141" s="110">
        <f t="shared" si="9"/>
        <v>0</v>
      </c>
      <c r="BF141" s="110">
        <f t="shared" si="10"/>
        <v>0</v>
      </c>
      <c r="BG141" s="110">
        <f t="shared" si="11"/>
        <v>0</v>
      </c>
      <c r="BH141" s="110">
        <f t="shared" si="12"/>
        <v>0</v>
      </c>
      <c r="BI141" s="110">
        <f t="shared" si="13"/>
        <v>0</v>
      </c>
      <c r="BJ141" s="15" t="s">
        <v>84</v>
      </c>
      <c r="BK141" s="170">
        <f t="shared" si="14"/>
        <v>0</v>
      </c>
      <c r="BL141" s="15" t="s">
        <v>148</v>
      </c>
      <c r="BM141" s="15" t="s">
        <v>641</v>
      </c>
    </row>
    <row r="142" spans="2:65" s="1" customFormat="1" ht="31.5" customHeight="1">
      <c r="B142" s="132"/>
      <c r="C142" s="162" t="s">
        <v>148</v>
      </c>
      <c r="D142" s="162" t="s">
        <v>144</v>
      </c>
      <c r="E142" s="163" t="s">
        <v>642</v>
      </c>
      <c r="F142" s="248" t="s">
        <v>643</v>
      </c>
      <c r="G142" s="249"/>
      <c r="H142" s="249"/>
      <c r="I142" s="249"/>
      <c r="J142" s="164" t="s">
        <v>634</v>
      </c>
      <c r="K142" s="165">
        <v>15.5</v>
      </c>
      <c r="L142" s="250">
        <v>0</v>
      </c>
      <c r="M142" s="249"/>
      <c r="N142" s="251">
        <f t="shared" si="5"/>
        <v>0</v>
      </c>
      <c r="O142" s="249"/>
      <c r="P142" s="249"/>
      <c r="Q142" s="249"/>
      <c r="R142" s="134"/>
      <c r="T142" s="167" t="s">
        <v>18</v>
      </c>
      <c r="U142" s="41" t="s">
        <v>42</v>
      </c>
      <c r="V142" s="33"/>
      <c r="W142" s="168">
        <f t="shared" si="6"/>
        <v>0</v>
      </c>
      <c r="X142" s="168">
        <v>0</v>
      </c>
      <c r="Y142" s="168">
        <f t="shared" si="7"/>
        <v>0</v>
      </c>
      <c r="Z142" s="168">
        <v>0</v>
      </c>
      <c r="AA142" s="169">
        <f t="shared" si="8"/>
        <v>0</v>
      </c>
      <c r="AR142" s="15" t="s">
        <v>148</v>
      </c>
      <c r="AT142" s="15" t="s">
        <v>144</v>
      </c>
      <c r="AU142" s="15" t="s">
        <v>84</v>
      </c>
      <c r="AY142" s="15" t="s">
        <v>143</v>
      </c>
      <c r="BE142" s="110">
        <f t="shared" si="9"/>
        <v>0</v>
      </c>
      <c r="BF142" s="110">
        <f t="shared" si="10"/>
        <v>0</v>
      </c>
      <c r="BG142" s="110">
        <f t="shared" si="11"/>
        <v>0</v>
      </c>
      <c r="BH142" s="110">
        <f t="shared" si="12"/>
        <v>0</v>
      </c>
      <c r="BI142" s="110">
        <f t="shared" si="13"/>
        <v>0</v>
      </c>
      <c r="BJ142" s="15" t="s">
        <v>84</v>
      </c>
      <c r="BK142" s="170">
        <f t="shared" si="14"/>
        <v>0</v>
      </c>
      <c r="BL142" s="15" t="s">
        <v>148</v>
      </c>
      <c r="BM142" s="15" t="s">
        <v>644</v>
      </c>
    </row>
    <row r="143" spans="2:65" s="1" customFormat="1" ht="44.25" customHeight="1">
      <c r="B143" s="132"/>
      <c r="C143" s="162" t="s">
        <v>162</v>
      </c>
      <c r="D143" s="162" t="s">
        <v>144</v>
      </c>
      <c r="E143" s="163" t="s">
        <v>645</v>
      </c>
      <c r="F143" s="248" t="s">
        <v>646</v>
      </c>
      <c r="G143" s="249"/>
      <c r="H143" s="249"/>
      <c r="I143" s="249"/>
      <c r="J143" s="164" t="s">
        <v>634</v>
      </c>
      <c r="K143" s="165">
        <v>15.5</v>
      </c>
      <c r="L143" s="250">
        <v>0</v>
      </c>
      <c r="M143" s="249"/>
      <c r="N143" s="251">
        <f t="shared" si="5"/>
        <v>0</v>
      </c>
      <c r="O143" s="249"/>
      <c r="P143" s="249"/>
      <c r="Q143" s="249"/>
      <c r="R143" s="134"/>
      <c r="T143" s="167" t="s">
        <v>18</v>
      </c>
      <c r="U143" s="41" t="s">
        <v>42</v>
      </c>
      <c r="V143" s="33"/>
      <c r="W143" s="168">
        <f t="shared" si="6"/>
        <v>0</v>
      </c>
      <c r="X143" s="168">
        <v>0</v>
      </c>
      <c r="Y143" s="168">
        <f t="shared" si="7"/>
        <v>0</v>
      </c>
      <c r="Z143" s="168">
        <v>0</v>
      </c>
      <c r="AA143" s="169">
        <f t="shared" si="8"/>
        <v>0</v>
      </c>
      <c r="AR143" s="15" t="s">
        <v>148</v>
      </c>
      <c r="AT143" s="15" t="s">
        <v>144</v>
      </c>
      <c r="AU143" s="15" t="s">
        <v>84</v>
      </c>
      <c r="AY143" s="15" t="s">
        <v>143</v>
      </c>
      <c r="BE143" s="110">
        <f t="shared" si="9"/>
        <v>0</v>
      </c>
      <c r="BF143" s="110">
        <f t="shared" si="10"/>
        <v>0</v>
      </c>
      <c r="BG143" s="110">
        <f t="shared" si="11"/>
        <v>0</v>
      </c>
      <c r="BH143" s="110">
        <f t="shared" si="12"/>
        <v>0</v>
      </c>
      <c r="BI143" s="110">
        <f t="shared" si="13"/>
        <v>0</v>
      </c>
      <c r="BJ143" s="15" t="s">
        <v>84</v>
      </c>
      <c r="BK143" s="170">
        <f t="shared" si="14"/>
        <v>0</v>
      </c>
      <c r="BL143" s="15" t="s">
        <v>148</v>
      </c>
      <c r="BM143" s="15" t="s">
        <v>647</v>
      </c>
    </row>
    <row r="144" spans="2:65" s="1" customFormat="1" ht="22.5" customHeight="1">
      <c r="B144" s="132"/>
      <c r="C144" s="162" t="s">
        <v>166</v>
      </c>
      <c r="D144" s="162" t="s">
        <v>144</v>
      </c>
      <c r="E144" s="163" t="s">
        <v>648</v>
      </c>
      <c r="F144" s="248" t="s">
        <v>649</v>
      </c>
      <c r="G144" s="249"/>
      <c r="H144" s="249"/>
      <c r="I144" s="249"/>
      <c r="J144" s="164" t="s">
        <v>634</v>
      </c>
      <c r="K144" s="165">
        <v>15.5</v>
      </c>
      <c r="L144" s="250">
        <v>0</v>
      </c>
      <c r="M144" s="249"/>
      <c r="N144" s="251">
        <f t="shared" si="5"/>
        <v>0</v>
      </c>
      <c r="O144" s="249"/>
      <c r="P144" s="249"/>
      <c r="Q144" s="249"/>
      <c r="R144" s="134"/>
      <c r="T144" s="167" t="s">
        <v>18</v>
      </c>
      <c r="U144" s="41" t="s">
        <v>42</v>
      </c>
      <c r="V144" s="33"/>
      <c r="W144" s="168">
        <f t="shared" si="6"/>
        <v>0</v>
      </c>
      <c r="X144" s="168">
        <v>0</v>
      </c>
      <c r="Y144" s="168">
        <f t="shared" si="7"/>
        <v>0</v>
      </c>
      <c r="Z144" s="168">
        <v>0</v>
      </c>
      <c r="AA144" s="169">
        <f t="shared" si="8"/>
        <v>0</v>
      </c>
      <c r="AR144" s="15" t="s">
        <v>148</v>
      </c>
      <c r="AT144" s="15" t="s">
        <v>144</v>
      </c>
      <c r="AU144" s="15" t="s">
        <v>84</v>
      </c>
      <c r="AY144" s="15" t="s">
        <v>143</v>
      </c>
      <c r="BE144" s="110">
        <f t="shared" si="9"/>
        <v>0</v>
      </c>
      <c r="BF144" s="110">
        <f t="shared" si="10"/>
        <v>0</v>
      </c>
      <c r="BG144" s="110">
        <f t="shared" si="11"/>
        <v>0</v>
      </c>
      <c r="BH144" s="110">
        <f t="shared" si="12"/>
        <v>0</v>
      </c>
      <c r="BI144" s="110">
        <f t="shared" si="13"/>
        <v>0</v>
      </c>
      <c r="BJ144" s="15" t="s">
        <v>84</v>
      </c>
      <c r="BK144" s="170">
        <f t="shared" si="14"/>
        <v>0</v>
      </c>
      <c r="BL144" s="15" t="s">
        <v>148</v>
      </c>
      <c r="BM144" s="15" t="s">
        <v>650</v>
      </c>
    </row>
    <row r="145" spans="2:65" s="1" customFormat="1" ht="31.5" customHeight="1">
      <c r="B145" s="132"/>
      <c r="C145" s="162" t="s">
        <v>170</v>
      </c>
      <c r="D145" s="162" t="s">
        <v>144</v>
      </c>
      <c r="E145" s="163" t="s">
        <v>651</v>
      </c>
      <c r="F145" s="248" t="s">
        <v>652</v>
      </c>
      <c r="G145" s="249"/>
      <c r="H145" s="249"/>
      <c r="I145" s="249"/>
      <c r="J145" s="164" t="s">
        <v>653</v>
      </c>
      <c r="K145" s="165">
        <v>36.425</v>
      </c>
      <c r="L145" s="250">
        <v>0</v>
      </c>
      <c r="M145" s="249"/>
      <c r="N145" s="251">
        <f t="shared" si="5"/>
        <v>0</v>
      </c>
      <c r="O145" s="249"/>
      <c r="P145" s="249"/>
      <c r="Q145" s="249"/>
      <c r="R145" s="134"/>
      <c r="T145" s="167" t="s">
        <v>18</v>
      </c>
      <c r="U145" s="41" t="s">
        <v>42</v>
      </c>
      <c r="V145" s="33"/>
      <c r="W145" s="168">
        <f t="shared" si="6"/>
        <v>0</v>
      </c>
      <c r="X145" s="168">
        <v>0</v>
      </c>
      <c r="Y145" s="168">
        <f t="shared" si="7"/>
        <v>0</v>
      </c>
      <c r="Z145" s="168">
        <v>0</v>
      </c>
      <c r="AA145" s="169">
        <f t="shared" si="8"/>
        <v>0</v>
      </c>
      <c r="AR145" s="15" t="s">
        <v>148</v>
      </c>
      <c r="AT145" s="15" t="s">
        <v>144</v>
      </c>
      <c r="AU145" s="15" t="s">
        <v>84</v>
      </c>
      <c r="AY145" s="15" t="s">
        <v>143</v>
      </c>
      <c r="BE145" s="110">
        <f t="shared" si="9"/>
        <v>0</v>
      </c>
      <c r="BF145" s="110">
        <f t="shared" si="10"/>
        <v>0</v>
      </c>
      <c r="BG145" s="110">
        <f t="shared" si="11"/>
        <v>0</v>
      </c>
      <c r="BH145" s="110">
        <f t="shared" si="12"/>
        <v>0</v>
      </c>
      <c r="BI145" s="110">
        <f t="shared" si="13"/>
        <v>0</v>
      </c>
      <c r="BJ145" s="15" t="s">
        <v>84</v>
      </c>
      <c r="BK145" s="170">
        <f t="shared" si="14"/>
        <v>0</v>
      </c>
      <c r="BL145" s="15" t="s">
        <v>148</v>
      </c>
      <c r="BM145" s="15" t="s">
        <v>654</v>
      </c>
    </row>
    <row r="146" spans="2:63" s="10" customFormat="1" ht="29.25" customHeight="1">
      <c r="B146" s="151"/>
      <c r="C146" s="152"/>
      <c r="D146" s="161" t="s">
        <v>615</v>
      </c>
      <c r="E146" s="161"/>
      <c r="F146" s="161"/>
      <c r="G146" s="161"/>
      <c r="H146" s="161"/>
      <c r="I146" s="161"/>
      <c r="J146" s="161"/>
      <c r="K146" s="161"/>
      <c r="L146" s="161"/>
      <c r="M146" s="161"/>
      <c r="N146" s="264">
        <f>BK146</f>
        <v>0</v>
      </c>
      <c r="O146" s="265"/>
      <c r="P146" s="265"/>
      <c r="Q146" s="265"/>
      <c r="R146" s="154"/>
      <c r="T146" s="155"/>
      <c r="U146" s="152"/>
      <c r="V146" s="152"/>
      <c r="W146" s="156">
        <f>SUM(W147:W151)</f>
        <v>0</v>
      </c>
      <c r="X146" s="152"/>
      <c r="Y146" s="156">
        <f>SUM(Y147:Y151)</f>
        <v>52.20836513999999</v>
      </c>
      <c r="Z146" s="152"/>
      <c r="AA146" s="157">
        <f>SUM(AA147:AA151)</f>
        <v>0</v>
      </c>
      <c r="AR146" s="158" t="s">
        <v>82</v>
      </c>
      <c r="AT146" s="159" t="s">
        <v>74</v>
      </c>
      <c r="AU146" s="159" t="s">
        <v>82</v>
      </c>
      <c r="AY146" s="158" t="s">
        <v>143</v>
      </c>
      <c r="BK146" s="160">
        <f>SUM(BK147:BK151)</f>
        <v>0</v>
      </c>
    </row>
    <row r="147" spans="2:65" s="1" customFormat="1" ht="31.5" customHeight="1">
      <c r="B147" s="132"/>
      <c r="C147" s="162" t="s">
        <v>154</v>
      </c>
      <c r="D147" s="162" t="s">
        <v>144</v>
      </c>
      <c r="E147" s="163" t="s">
        <v>655</v>
      </c>
      <c r="F147" s="248" t="s">
        <v>656</v>
      </c>
      <c r="G147" s="249"/>
      <c r="H147" s="249"/>
      <c r="I147" s="249"/>
      <c r="J147" s="164" t="s">
        <v>634</v>
      </c>
      <c r="K147" s="165">
        <v>2.5</v>
      </c>
      <c r="L147" s="250">
        <v>0</v>
      </c>
      <c r="M147" s="249"/>
      <c r="N147" s="251">
        <f>ROUND(L147*K147,3)</f>
        <v>0</v>
      </c>
      <c r="O147" s="249"/>
      <c r="P147" s="249"/>
      <c r="Q147" s="249"/>
      <c r="R147" s="134"/>
      <c r="T147" s="167" t="s">
        <v>18</v>
      </c>
      <c r="U147" s="41" t="s">
        <v>42</v>
      </c>
      <c r="V147" s="33"/>
      <c r="W147" s="168">
        <f>V147*K147</f>
        <v>0</v>
      </c>
      <c r="X147" s="168">
        <v>2.07</v>
      </c>
      <c r="Y147" s="168">
        <f>X147*K147</f>
        <v>5.175</v>
      </c>
      <c r="Z147" s="168">
        <v>0</v>
      </c>
      <c r="AA147" s="169">
        <f>Z147*K147</f>
        <v>0</v>
      </c>
      <c r="AR147" s="15" t="s">
        <v>148</v>
      </c>
      <c r="AT147" s="15" t="s">
        <v>144</v>
      </c>
      <c r="AU147" s="15" t="s">
        <v>84</v>
      </c>
      <c r="AY147" s="15" t="s">
        <v>143</v>
      </c>
      <c r="BE147" s="110">
        <f>IF(U147="základná",N147,0)</f>
        <v>0</v>
      </c>
      <c r="BF147" s="110">
        <f>IF(U147="znížená",N147,0)</f>
        <v>0</v>
      </c>
      <c r="BG147" s="110">
        <f>IF(U147="zákl. prenesená",N147,0)</f>
        <v>0</v>
      </c>
      <c r="BH147" s="110">
        <f>IF(U147="zníž. prenesená",N147,0)</f>
        <v>0</v>
      </c>
      <c r="BI147" s="110">
        <f>IF(U147="nulová",N147,0)</f>
        <v>0</v>
      </c>
      <c r="BJ147" s="15" t="s">
        <v>84</v>
      </c>
      <c r="BK147" s="170">
        <f>ROUND(L147*K147,3)</f>
        <v>0</v>
      </c>
      <c r="BL147" s="15" t="s">
        <v>148</v>
      </c>
      <c r="BM147" s="15" t="s">
        <v>657</v>
      </c>
    </row>
    <row r="148" spans="2:65" s="1" customFormat="1" ht="31.5" customHeight="1">
      <c r="B148" s="132"/>
      <c r="C148" s="162" t="s">
        <v>177</v>
      </c>
      <c r="D148" s="162" t="s">
        <v>144</v>
      </c>
      <c r="E148" s="163" t="s">
        <v>658</v>
      </c>
      <c r="F148" s="248" t="s">
        <v>659</v>
      </c>
      <c r="G148" s="249"/>
      <c r="H148" s="249"/>
      <c r="I148" s="249"/>
      <c r="J148" s="164" t="s">
        <v>634</v>
      </c>
      <c r="K148" s="165">
        <v>5.56</v>
      </c>
      <c r="L148" s="250">
        <v>0</v>
      </c>
      <c r="M148" s="249"/>
      <c r="N148" s="251">
        <f>ROUND(L148*K148,3)</f>
        <v>0</v>
      </c>
      <c r="O148" s="249"/>
      <c r="P148" s="249"/>
      <c r="Q148" s="249"/>
      <c r="R148" s="134"/>
      <c r="T148" s="167" t="s">
        <v>18</v>
      </c>
      <c r="U148" s="41" t="s">
        <v>42</v>
      </c>
      <c r="V148" s="33"/>
      <c r="W148" s="168">
        <f>V148*K148</f>
        <v>0</v>
      </c>
      <c r="X148" s="168">
        <v>2.20099</v>
      </c>
      <c r="Y148" s="168">
        <f>X148*K148</f>
        <v>12.237504399999999</v>
      </c>
      <c r="Z148" s="168">
        <v>0</v>
      </c>
      <c r="AA148" s="169">
        <f>Z148*K148</f>
        <v>0</v>
      </c>
      <c r="AR148" s="15" t="s">
        <v>148</v>
      </c>
      <c r="AT148" s="15" t="s">
        <v>144</v>
      </c>
      <c r="AU148" s="15" t="s">
        <v>84</v>
      </c>
      <c r="AY148" s="15" t="s">
        <v>143</v>
      </c>
      <c r="BE148" s="110">
        <f>IF(U148="základná",N148,0)</f>
        <v>0</v>
      </c>
      <c r="BF148" s="110">
        <f>IF(U148="znížená",N148,0)</f>
        <v>0</v>
      </c>
      <c r="BG148" s="110">
        <f>IF(U148="zákl. prenesená",N148,0)</f>
        <v>0</v>
      </c>
      <c r="BH148" s="110">
        <f>IF(U148="zníž. prenesená",N148,0)</f>
        <v>0</v>
      </c>
      <c r="BI148" s="110">
        <f>IF(U148="nulová",N148,0)</f>
        <v>0</v>
      </c>
      <c r="BJ148" s="15" t="s">
        <v>84</v>
      </c>
      <c r="BK148" s="170">
        <f>ROUND(L148*K148,3)</f>
        <v>0</v>
      </c>
      <c r="BL148" s="15" t="s">
        <v>148</v>
      </c>
      <c r="BM148" s="15" t="s">
        <v>660</v>
      </c>
    </row>
    <row r="149" spans="2:65" s="1" customFormat="1" ht="22.5" customHeight="1">
      <c r="B149" s="132"/>
      <c r="C149" s="162" t="s">
        <v>181</v>
      </c>
      <c r="D149" s="162" t="s">
        <v>144</v>
      </c>
      <c r="E149" s="163" t="s">
        <v>661</v>
      </c>
      <c r="F149" s="248" t="s">
        <v>662</v>
      </c>
      <c r="G149" s="249"/>
      <c r="H149" s="249"/>
      <c r="I149" s="249"/>
      <c r="J149" s="164" t="s">
        <v>653</v>
      </c>
      <c r="K149" s="165">
        <v>0.269</v>
      </c>
      <c r="L149" s="250">
        <v>0</v>
      </c>
      <c r="M149" s="249"/>
      <c r="N149" s="251">
        <f>ROUND(L149*K149,3)</f>
        <v>0</v>
      </c>
      <c r="O149" s="249"/>
      <c r="P149" s="249"/>
      <c r="Q149" s="249"/>
      <c r="R149" s="134"/>
      <c r="T149" s="167" t="s">
        <v>18</v>
      </c>
      <c r="U149" s="41" t="s">
        <v>42</v>
      </c>
      <c r="V149" s="33"/>
      <c r="W149" s="168">
        <f>V149*K149</f>
        <v>0</v>
      </c>
      <c r="X149" s="168">
        <v>1.20296</v>
      </c>
      <c r="Y149" s="168">
        <f>X149*K149</f>
        <v>0.32359624000000003</v>
      </c>
      <c r="Z149" s="168">
        <v>0</v>
      </c>
      <c r="AA149" s="169">
        <f>Z149*K149</f>
        <v>0</v>
      </c>
      <c r="AR149" s="15" t="s">
        <v>148</v>
      </c>
      <c r="AT149" s="15" t="s">
        <v>144</v>
      </c>
      <c r="AU149" s="15" t="s">
        <v>84</v>
      </c>
      <c r="AY149" s="15" t="s">
        <v>143</v>
      </c>
      <c r="BE149" s="110">
        <f>IF(U149="základná",N149,0)</f>
        <v>0</v>
      </c>
      <c r="BF149" s="110">
        <f>IF(U149="znížená",N149,0)</f>
        <v>0</v>
      </c>
      <c r="BG149" s="110">
        <f>IF(U149="zákl. prenesená",N149,0)</f>
        <v>0</v>
      </c>
      <c r="BH149" s="110">
        <f>IF(U149="zníž. prenesená",N149,0)</f>
        <v>0</v>
      </c>
      <c r="BI149" s="110">
        <f>IF(U149="nulová",N149,0)</f>
        <v>0</v>
      </c>
      <c r="BJ149" s="15" t="s">
        <v>84</v>
      </c>
      <c r="BK149" s="170">
        <f>ROUND(L149*K149,3)</f>
        <v>0</v>
      </c>
      <c r="BL149" s="15" t="s">
        <v>148</v>
      </c>
      <c r="BM149" s="15" t="s">
        <v>663</v>
      </c>
    </row>
    <row r="150" spans="2:65" s="1" customFormat="1" ht="22.5" customHeight="1">
      <c r="B150" s="132"/>
      <c r="C150" s="162" t="s">
        <v>185</v>
      </c>
      <c r="D150" s="162" t="s">
        <v>144</v>
      </c>
      <c r="E150" s="163" t="s">
        <v>664</v>
      </c>
      <c r="F150" s="248" t="s">
        <v>665</v>
      </c>
      <c r="G150" s="249"/>
      <c r="H150" s="249"/>
      <c r="I150" s="249"/>
      <c r="J150" s="164" t="s">
        <v>634</v>
      </c>
      <c r="K150" s="165">
        <v>15.5</v>
      </c>
      <c r="L150" s="250">
        <v>0</v>
      </c>
      <c r="M150" s="249"/>
      <c r="N150" s="251">
        <f>ROUND(L150*K150,3)</f>
        <v>0</v>
      </c>
      <c r="O150" s="249"/>
      <c r="P150" s="249"/>
      <c r="Q150" s="249"/>
      <c r="R150" s="134"/>
      <c r="T150" s="167" t="s">
        <v>18</v>
      </c>
      <c r="U150" s="41" t="s">
        <v>42</v>
      </c>
      <c r="V150" s="33"/>
      <c r="W150" s="168">
        <f>V150*K150</f>
        <v>0</v>
      </c>
      <c r="X150" s="168">
        <v>2.20099</v>
      </c>
      <c r="Y150" s="168">
        <f>X150*K150</f>
        <v>34.115345</v>
      </c>
      <c r="Z150" s="168">
        <v>0</v>
      </c>
      <c r="AA150" s="169">
        <f>Z150*K150</f>
        <v>0</v>
      </c>
      <c r="AR150" s="15" t="s">
        <v>148</v>
      </c>
      <c r="AT150" s="15" t="s">
        <v>144</v>
      </c>
      <c r="AU150" s="15" t="s">
        <v>84</v>
      </c>
      <c r="AY150" s="15" t="s">
        <v>143</v>
      </c>
      <c r="BE150" s="110">
        <f>IF(U150="základná",N150,0)</f>
        <v>0</v>
      </c>
      <c r="BF150" s="110">
        <f>IF(U150="znížená",N150,0)</f>
        <v>0</v>
      </c>
      <c r="BG150" s="110">
        <f>IF(U150="zákl. prenesená",N150,0)</f>
        <v>0</v>
      </c>
      <c r="BH150" s="110">
        <f>IF(U150="zníž. prenesená",N150,0)</f>
        <v>0</v>
      </c>
      <c r="BI150" s="110">
        <f>IF(U150="nulová",N150,0)</f>
        <v>0</v>
      </c>
      <c r="BJ150" s="15" t="s">
        <v>84</v>
      </c>
      <c r="BK150" s="170">
        <f>ROUND(L150*K150,3)</f>
        <v>0</v>
      </c>
      <c r="BL150" s="15" t="s">
        <v>148</v>
      </c>
      <c r="BM150" s="15" t="s">
        <v>666</v>
      </c>
    </row>
    <row r="151" spans="2:65" s="1" customFormat="1" ht="22.5" customHeight="1">
      <c r="B151" s="132"/>
      <c r="C151" s="162" t="s">
        <v>189</v>
      </c>
      <c r="D151" s="162" t="s">
        <v>144</v>
      </c>
      <c r="E151" s="163" t="s">
        <v>667</v>
      </c>
      <c r="F151" s="248" t="s">
        <v>668</v>
      </c>
      <c r="G151" s="249"/>
      <c r="H151" s="249"/>
      <c r="I151" s="249"/>
      <c r="J151" s="164" t="s">
        <v>653</v>
      </c>
      <c r="K151" s="165">
        <v>0.35</v>
      </c>
      <c r="L151" s="250">
        <v>0</v>
      </c>
      <c r="M151" s="249"/>
      <c r="N151" s="251">
        <f>ROUND(L151*K151,3)</f>
        <v>0</v>
      </c>
      <c r="O151" s="249"/>
      <c r="P151" s="249"/>
      <c r="Q151" s="249"/>
      <c r="R151" s="134"/>
      <c r="T151" s="167" t="s">
        <v>18</v>
      </c>
      <c r="U151" s="41" t="s">
        <v>42</v>
      </c>
      <c r="V151" s="33"/>
      <c r="W151" s="168">
        <f>V151*K151</f>
        <v>0</v>
      </c>
      <c r="X151" s="168">
        <v>1.01977</v>
      </c>
      <c r="Y151" s="168">
        <f>X151*K151</f>
        <v>0.3569195</v>
      </c>
      <c r="Z151" s="168">
        <v>0</v>
      </c>
      <c r="AA151" s="169">
        <f>Z151*K151</f>
        <v>0</v>
      </c>
      <c r="AR151" s="15" t="s">
        <v>148</v>
      </c>
      <c r="AT151" s="15" t="s">
        <v>144</v>
      </c>
      <c r="AU151" s="15" t="s">
        <v>84</v>
      </c>
      <c r="AY151" s="15" t="s">
        <v>143</v>
      </c>
      <c r="BE151" s="110">
        <f>IF(U151="základná",N151,0)</f>
        <v>0</v>
      </c>
      <c r="BF151" s="110">
        <f>IF(U151="znížená",N151,0)</f>
        <v>0</v>
      </c>
      <c r="BG151" s="110">
        <f>IF(U151="zákl. prenesená",N151,0)</f>
        <v>0</v>
      </c>
      <c r="BH151" s="110">
        <f>IF(U151="zníž. prenesená",N151,0)</f>
        <v>0</v>
      </c>
      <c r="BI151" s="110">
        <f>IF(U151="nulová",N151,0)</f>
        <v>0</v>
      </c>
      <c r="BJ151" s="15" t="s">
        <v>84</v>
      </c>
      <c r="BK151" s="170">
        <f>ROUND(L151*K151,3)</f>
        <v>0</v>
      </c>
      <c r="BL151" s="15" t="s">
        <v>148</v>
      </c>
      <c r="BM151" s="15" t="s">
        <v>669</v>
      </c>
    </row>
    <row r="152" spans="2:63" s="10" customFormat="1" ht="29.25" customHeight="1">
      <c r="B152" s="151"/>
      <c r="C152" s="152"/>
      <c r="D152" s="161" t="s">
        <v>616</v>
      </c>
      <c r="E152" s="161"/>
      <c r="F152" s="161"/>
      <c r="G152" s="161"/>
      <c r="H152" s="161"/>
      <c r="I152" s="161"/>
      <c r="J152" s="161"/>
      <c r="K152" s="161"/>
      <c r="L152" s="161"/>
      <c r="M152" s="161"/>
      <c r="N152" s="264">
        <f>BK152</f>
        <v>0</v>
      </c>
      <c r="O152" s="265"/>
      <c r="P152" s="265"/>
      <c r="Q152" s="265"/>
      <c r="R152" s="154"/>
      <c r="T152" s="155"/>
      <c r="U152" s="152"/>
      <c r="V152" s="152"/>
      <c r="W152" s="156">
        <f>SUM(W153:W159)</f>
        <v>0</v>
      </c>
      <c r="X152" s="152"/>
      <c r="Y152" s="156">
        <f>SUM(Y153:Y159)</f>
        <v>30.212148540000005</v>
      </c>
      <c r="Z152" s="152"/>
      <c r="AA152" s="157">
        <f>SUM(AA153:AA159)</f>
        <v>0</v>
      </c>
      <c r="AR152" s="158" t="s">
        <v>82</v>
      </c>
      <c r="AT152" s="159" t="s">
        <v>74</v>
      </c>
      <c r="AU152" s="159" t="s">
        <v>82</v>
      </c>
      <c r="AY152" s="158" t="s">
        <v>143</v>
      </c>
      <c r="BK152" s="160">
        <f>SUM(BK153:BK159)</f>
        <v>0</v>
      </c>
    </row>
    <row r="153" spans="2:65" s="1" customFormat="1" ht="44.25" customHeight="1">
      <c r="B153" s="132"/>
      <c r="C153" s="162" t="s">
        <v>193</v>
      </c>
      <c r="D153" s="162" t="s">
        <v>144</v>
      </c>
      <c r="E153" s="163" t="s">
        <v>670</v>
      </c>
      <c r="F153" s="248" t="s">
        <v>671</v>
      </c>
      <c r="G153" s="249"/>
      <c r="H153" s="249"/>
      <c r="I153" s="249"/>
      <c r="J153" s="164" t="s">
        <v>634</v>
      </c>
      <c r="K153" s="165">
        <v>21</v>
      </c>
      <c r="L153" s="250">
        <v>0</v>
      </c>
      <c r="M153" s="249"/>
      <c r="N153" s="251">
        <f aca="true" t="shared" si="15" ref="N153:N159">ROUND(L153*K153,3)</f>
        <v>0</v>
      </c>
      <c r="O153" s="249"/>
      <c r="P153" s="249"/>
      <c r="Q153" s="249"/>
      <c r="R153" s="134"/>
      <c r="T153" s="167" t="s">
        <v>18</v>
      </c>
      <c r="U153" s="41" t="s">
        <v>42</v>
      </c>
      <c r="V153" s="33"/>
      <c r="W153" s="168">
        <f aca="true" t="shared" si="16" ref="W153:W159">V153*K153</f>
        <v>0</v>
      </c>
      <c r="X153" s="168">
        <v>0.91268</v>
      </c>
      <c r="Y153" s="168">
        <f aca="true" t="shared" si="17" ref="Y153:Y159">X153*K153</f>
        <v>19.16628</v>
      </c>
      <c r="Z153" s="168">
        <v>0</v>
      </c>
      <c r="AA153" s="169">
        <f aca="true" t="shared" si="18" ref="AA153:AA159">Z153*K153</f>
        <v>0</v>
      </c>
      <c r="AR153" s="15" t="s">
        <v>148</v>
      </c>
      <c r="AT153" s="15" t="s">
        <v>144</v>
      </c>
      <c r="AU153" s="15" t="s">
        <v>84</v>
      </c>
      <c r="AY153" s="15" t="s">
        <v>143</v>
      </c>
      <c r="BE153" s="110">
        <f aca="true" t="shared" si="19" ref="BE153:BE159">IF(U153="základná",N153,0)</f>
        <v>0</v>
      </c>
      <c r="BF153" s="110">
        <f aca="true" t="shared" si="20" ref="BF153:BF159">IF(U153="znížená",N153,0)</f>
        <v>0</v>
      </c>
      <c r="BG153" s="110">
        <f aca="true" t="shared" si="21" ref="BG153:BG159">IF(U153="zákl. prenesená",N153,0)</f>
        <v>0</v>
      </c>
      <c r="BH153" s="110">
        <f aca="true" t="shared" si="22" ref="BH153:BH159">IF(U153="zníž. prenesená",N153,0)</f>
        <v>0</v>
      </c>
      <c r="BI153" s="110">
        <f aca="true" t="shared" si="23" ref="BI153:BI159">IF(U153="nulová",N153,0)</f>
        <v>0</v>
      </c>
      <c r="BJ153" s="15" t="s">
        <v>84</v>
      </c>
      <c r="BK153" s="170">
        <f aca="true" t="shared" si="24" ref="BK153:BK159">ROUND(L153*K153,3)</f>
        <v>0</v>
      </c>
      <c r="BL153" s="15" t="s">
        <v>148</v>
      </c>
      <c r="BM153" s="15" t="s">
        <v>672</v>
      </c>
    </row>
    <row r="154" spans="2:65" s="1" customFormat="1" ht="44.25" customHeight="1">
      <c r="B154" s="132"/>
      <c r="C154" s="162" t="s">
        <v>197</v>
      </c>
      <c r="D154" s="162" t="s">
        <v>144</v>
      </c>
      <c r="E154" s="163" t="s">
        <v>673</v>
      </c>
      <c r="F154" s="248" t="s">
        <v>674</v>
      </c>
      <c r="G154" s="249"/>
      <c r="H154" s="249"/>
      <c r="I154" s="249"/>
      <c r="J154" s="164" t="s">
        <v>675</v>
      </c>
      <c r="K154" s="165">
        <v>2</v>
      </c>
      <c r="L154" s="250">
        <v>0</v>
      </c>
      <c r="M154" s="249"/>
      <c r="N154" s="251">
        <f t="shared" si="15"/>
        <v>0</v>
      </c>
      <c r="O154" s="249"/>
      <c r="P154" s="249"/>
      <c r="Q154" s="249"/>
      <c r="R154" s="134"/>
      <c r="T154" s="167" t="s">
        <v>18</v>
      </c>
      <c r="U154" s="41" t="s">
        <v>42</v>
      </c>
      <c r="V154" s="33"/>
      <c r="W154" s="168">
        <f t="shared" si="16"/>
        <v>0</v>
      </c>
      <c r="X154" s="168">
        <v>0.01005</v>
      </c>
      <c r="Y154" s="168">
        <f t="shared" si="17"/>
        <v>0.0201</v>
      </c>
      <c r="Z154" s="168">
        <v>0</v>
      </c>
      <c r="AA154" s="169">
        <f t="shared" si="18"/>
        <v>0</v>
      </c>
      <c r="AR154" s="15" t="s">
        <v>148</v>
      </c>
      <c r="AT154" s="15" t="s">
        <v>144</v>
      </c>
      <c r="AU154" s="15" t="s">
        <v>84</v>
      </c>
      <c r="AY154" s="15" t="s">
        <v>143</v>
      </c>
      <c r="BE154" s="110">
        <f t="shared" si="19"/>
        <v>0</v>
      </c>
      <c r="BF154" s="110">
        <f t="shared" si="20"/>
        <v>0</v>
      </c>
      <c r="BG154" s="110">
        <f t="shared" si="21"/>
        <v>0</v>
      </c>
      <c r="BH154" s="110">
        <f t="shared" si="22"/>
        <v>0</v>
      </c>
      <c r="BI154" s="110">
        <f t="shared" si="23"/>
        <v>0</v>
      </c>
      <c r="BJ154" s="15" t="s">
        <v>84</v>
      </c>
      <c r="BK154" s="170">
        <f t="shared" si="24"/>
        <v>0</v>
      </c>
      <c r="BL154" s="15" t="s">
        <v>148</v>
      </c>
      <c r="BM154" s="15" t="s">
        <v>676</v>
      </c>
    </row>
    <row r="155" spans="2:65" s="1" customFormat="1" ht="22.5" customHeight="1">
      <c r="B155" s="132"/>
      <c r="C155" s="171" t="s">
        <v>201</v>
      </c>
      <c r="D155" s="171" t="s">
        <v>151</v>
      </c>
      <c r="E155" s="172" t="s">
        <v>677</v>
      </c>
      <c r="F155" s="252" t="s">
        <v>678</v>
      </c>
      <c r="G155" s="253"/>
      <c r="H155" s="253"/>
      <c r="I155" s="253"/>
      <c r="J155" s="173" t="s">
        <v>675</v>
      </c>
      <c r="K155" s="174">
        <v>2.04</v>
      </c>
      <c r="L155" s="254">
        <v>0</v>
      </c>
      <c r="M155" s="253"/>
      <c r="N155" s="255">
        <f t="shared" si="15"/>
        <v>0</v>
      </c>
      <c r="O155" s="249"/>
      <c r="P155" s="249"/>
      <c r="Q155" s="249"/>
      <c r="R155" s="134"/>
      <c r="T155" s="167" t="s">
        <v>18</v>
      </c>
      <c r="U155" s="41" t="s">
        <v>42</v>
      </c>
      <c r="V155" s="33"/>
      <c r="W155" s="168">
        <f t="shared" si="16"/>
        <v>0</v>
      </c>
      <c r="X155" s="168">
        <v>0.01718</v>
      </c>
      <c r="Y155" s="168">
        <f t="shared" si="17"/>
        <v>0.0350472</v>
      </c>
      <c r="Z155" s="168">
        <v>0</v>
      </c>
      <c r="AA155" s="169">
        <f t="shared" si="18"/>
        <v>0</v>
      </c>
      <c r="AR155" s="15" t="s">
        <v>154</v>
      </c>
      <c r="AT155" s="15" t="s">
        <v>151</v>
      </c>
      <c r="AU155" s="15" t="s">
        <v>84</v>
      </c>
      <c r="AY155" s="15" t="s">
        <v>143</v>
      </c>
      <c r="BE155" s="110">
        <f t="shared" si="19"/>
        <v>0</v>
      </c>
      <c r="BF155" s="110">
        <f t="shared" si="20"/>
        <v>0</v>
      </c>
      <c r="BG155" s="110">
        <f t="shared" si="21"/>
        <v>0</v>
      </c>
      <c r="BH155" s="110">
        <f t="shared" si="22"/>
        <v>0</v>
      </c>
      <c r="BI155" s="110">
        <f t="shared" si="23"/>
        <v>0</v>
      </c>
      <c r="BJ155" s="15" t="s">
        <v>84</v>
      </c>
      <c r="BK155" s="170">
        <f t="shared" si="24"/>
        <v>0</v>
      </c>
      <c r="BL155" s="15" t="s">
        <v>148</v>
      </c>
      <c r="BM155" s="15" t="s">
        <v>679</v>
      </c>
    </row>
    <row r="156" spans="2:65" s="1" customFormat="1" ht="44.25" customHeight="1">
      <c r="B156" s="132"/>
      <c r="C156" s="162" t="s">
        <v>205</v>
      </c>
      <c r="D156" s="162" t="s">
        <v>144</v>
      </c>
      <c r="E156" s="163" t="s">
        <v>680</v>
      </c>
      <c r="F156" s="248" t="s">
        <v>681</v>
      </c>
      <c r="G156" s="249"/>
      <c r="H156" s="249"/>
      <c r="I156" s="249"/>
      <c r="J156" s="164" t="s">
        <v>634</v>
      </c>
      <c r="K156" s="165">
        <v>4.463</v>
      </c>
      <c r="L156" s="250">
        <v>0</v>
      </c>
      <c r="M156" s="249"/>
      <c r="N156" s="251">
        <f t="shared" si="15"/>
        <v>0</v>
      </c>
      <c r="O156" s="249"/>
      <c r="P156" s="249"/>
      <c r="Q156" s="249"/>
      <c r="R156" s="134"/>
      <c r="T156" s="167" t="s">
        <v>18</v>
      </c>
      <c r="U156" s="41" t="s">
        <v>42</v>
      </c>
      <c r="V156" s="33"/>
      <c r="W156" s="168">
        <f t="shared" si="16"/>
        <v>0</v>
      </c>
      <c r="X156" s="168">
        <v>2.21148</v>
      </c>
      <c r="Y156" s="168">
        <f t="shared" si="17"/>
        <v>9.86983524</v>
      </c>
      <c r="Z156" s="168">
        <v>0</v>
      </c>
      <c r="AA156" s="169">
        <f t="shared" si="18"/>
        <v>0</v>
      </c>
      <c r="AR156" s="15" t="s">
        <v>148</v>
      </c>
      <c r="AT156" s="15" t="s">
        <v>144</v>
      </c>
      <c r="AU156" s="15" t="s">
        <v>84</v>
      </c>
      <c r="AY156" s="15" t="s">
        <v>143</v>
      </c>
      <c r="BE156" s="110">
        <f t="shared" si="19"/>
        <v>0</v>
      </c>
      <c r="BF156" s="110">
        <f t="shared" si="20"/>
        <v>0</v>
      </c>
      <c r="BG156" s="110">
        <f t="shared" si="21"/>
        <v>0</v>
      </c>
      <c r="BH156" s="110">
        <f t="shared" si="22"/>
        <v>0</v>
      </c>
      <c r="BI156" s="110">
        <f t="shared" si="23"/>
        <v>0</v>
      </c>
      <c r="BJ156" s="15" t="s">
        <v>84</v>
      </c>
      <c r="BK156" s="170">
        <f t="shared" si="24"/>
        <v>0</v>
      </c>
      <c r="BL156" s="15" t="s">
        <v>148</v>
      </c>
      <c r="BM156" s="15" t="s">
        <v>682</v>
      </c>
    </row>
    <row r="157" spans="2:65" s="1" customFormat="1" ht="22.5" customHeight="1">
      <c r="B157" s="132"/>
      <c r="C157" s="162" t="s">
        <v>210</v>
      </c>
      <c r="D157" s="162" t="s">
        <v>144</v>
      </c>
      <c r="E157" s="163" t="s">
        <v>683</v>
      </c>
      <c r="F157" s="248" t="s">
        <v>684</v>
      </c>
      <c r="G157" s="249"/>
      <c r="H157" s="249"/>
      <c r="I157" s="249"/>
      <c r="J157" s="164" t="s">
        <v>685</v>
      </c>
      <c r="K157" s="165">
        <v>42.5</v>
      </c>
      <c r="L157" s="250">
        <v>0</v>
      </c>
      <c r="M157" s="249"/>
      <c r="N157" s="251">
        <f t="shared" si="15"/>
        <v>0</v>
      </c>
      <c r="O157" s="249"/>
      <c r="P157" s="249"/>
      <c r="Q157" s="249"/>
      <c r="R157" s="134"/>
      <c r="T157" s="167" t="s">
        <v>18</v>
      </c>
      <c r="U157" s="41" t="s">
        <v>42</v>
      </c>
      <c r="V157" s="33"/>
      <c r="W157" s="168">
        <f t="shared" si="16"/>
        <v>0</v>
      </c>
      <c r="X157" s="168">
        <v>0.01201</v>
      </c>
      <c r="Y157" s="168">
        <f t="shared" si="17"/>
        <v>0.510425</v>
      </c>
      <c r="Z157" s="168">
        <v>0</v>
      </c>
      <c r="AA157" s="169">
        <f t="shared" si="18"/>
        <v>0</v>
      </c>
      <c r="AR157" s="15" t="s">
        <v>148</v>
      </c>
      <c r="AT157" s="15" t="s">
        <v>144</v>
      </c>
      <c r="AU157" s="15" t="s">
        <v>84</v>
      </c>
      <c r="AY157" s="15" t="s">
        <v>143</v>
      </c>
      <c r="BE157" s="110">
        <f t="shared" si="19"/>
        <v>0</v>
      </c>
      <c r="BF157" s="110">
        <f t="shared" si="20"/>
        <v>0</v>
      </c>
      <c r="BG157" s="110">
        <f t="shared" si="21"/>
        <v>0</v>
      </c>
      <c r="BH157" s="110">
        <f t="shared" si="22"/>
        <v>0</v>
      </c>
      <c r="BI157" s="110">
        <f t="shared" si="23"/>
        <v>0</v>
      </c>
      <c r="BJ157" s="15" t="s">
        <v>84</v>
      </c>
      <c r="BK157" s="170">
        <f t="shared" si="24"/>
        <v>0</v>
      </c>
      <c r="BL157" s="15" t="s">
        <v>148</v>
      </c>
      <c r="BM157" s="15" t="s">
        <v>686</v>
      </c>
    </row>
    <row r="158" spans="2:65" s="1" customFormat="1" ht="31.5" customHeight="1">
      <c r="B158" s="132"/>
      <c r="C158" s="162" t="s">
        <v>214</v>
      </c>
      <c r="D158" s="162" t="s">
        <v>144</v>
      </c>
      <c r="E158" s="163" t="s">
        <v>687</v>
      </c>
      <c r="F158" s="248" t="s">
        <v>688</v>
      </c>
      <c r="G158" s="249"/>
      <c r="H158" s="249"/>
      <c r="I158" s="249"/>
      <c r="J158" s="164" t="s">
        <v>653</v>
      </c>
      <c r="K158" s="165">
        <v>0.105</v>
      </c>
      <c r="L158" s="250">
        <v>0</v>
      </c>
      <c r="M158" s="249"/>
      <c r="N158" s="251">
        <f t="shared" si="15"/>
        <v>0</v>
      </c>
      <c r="O158" s="249"/>
      <c r="P158" s="249"/>
      <c r="Q158" s="249"/>
      <c r="R158" s="134"/>
      <c r="T158" s="167" t="s">
        <v>18</v>
      </c>
      <c r="U158" s="41" t="s">
        <v>42</v>
      </c>
      <c r="V158" s="33"/>
      <c r="W158" s="168">
        <f t="shared" si="16"/>
        <v>0</v>
      </c>
      <c r="X158" s="168">
        <v>1.00778</v>
      </c>
      <c r="Y158" s="168">
        <f t="shared" si="17"/>
        <v>0.10581689999999999</v>
      </c>
      <c r="Z158" s="168">
        <v>0</v>
      </c>
      <c r="AA158" s="169">
        <f t="shared" si="18"/>
        <v>0</v>
      </c>
      <c r="AR158" s="15" t="s">
        <v>148</v>
      </c>
      <c r="AT158" s="15" t="s">
        <v>144</v>
      </c>
      <c r="AU158" s="15" t="s">
        <v>84</v>
      </c>
      <c r="AY158" s="15" t="s">
        <v>143</v>
      </c>
      <c r="BE158" s="110">
        <f t="shared" si="19"/>
        <v>0</v>
      </c>
      <c r="BF158" s="110">
        <f t="shared" si="20"/>
        <v>0</v>
      </c>
      <c r="BG158" s="110">
        <f t="shared" si="21"/>
        <v>0</v>
      </c>
      <c r="BH158" s="110">
        <f t="shared" si="22"/>
        <v>0</v>
      </c>
      <c r="BI158" s="110">
        <f t="shared" si="23"/>
        <v>0</v>
      </c>
      <c r="BJ158" s="15" t="s">
        <v>84</v>
      </c>
      <c r="BK158" s="170">
        <f t="shared" si="24"/>
        <v>0</v>
      </c>
      <c r="BL158" s="15" t="s">
        <v>148</v>
      </c>
      <c r="BM158" s="15" t="s">
        <v>689</v>
      </c>
    </row>
    <row r="159" spans="2:65" s="1" customFormat="1" ht="31.5" customHeight="1">
      <c r="B159" s="132"/>
      <c r="C159" s="162" t="s">
        <v>218</v>
      </c>
      <c r="D159" s="162" t="s">
        <v>144</v>
      </c>
      <c r="E159" s="163" t="s">
        <v>690</v>
      </c>
      <c r="F159" s="248" t="s">
        <v>691</v>
      </c>
      <c r="G159" s="249"/>
      <c r="H159" s="249"/>
      <c r="I159" s="249"/>
      <c r="J159" s="164" t="s">
        <v>685</v>
      </c>
      <c r="K159" s="165">
        <v>5.77</v>
      </c>
      <c r="L159" s="250">
        <v>0</v>
      </c>
      <c r="M159" s="249"/>
      <c r="N159" s="251">
        <f t="shared" si="15"/>
        <v>0</v>
      </c>
      <c r="O159" s="249"/>
      <c r="P159" s="249"/>
      <c r="Q159" s="249"/>
      <c r="R159" s="134"/>
      <c r="T159" s="167" t="s">
        <v>18</v>
      </c>
      <c r="U159" s="41" t="s">
        <v>42</v>
      </c>
      <c r="V159" s="33"/>
      <c r="W159" s="168">
        <f t="shared" si="16"/>
        <v>0</v>
      </c>
      <c r="X159" s="168">
        <v>0.08746</v>
      </c>
      <c r="Y159" s="168">
        <f t="shared" si="17"/>
        <v>0.5046442</v>
      </c>
      <c r="Z159" s="168">
        <v>0</v>
      </c>
      <c r="AA159" s="169">
        <f t="shared" si="18"/>
        <v>0</v>
      </c>
      <c r="AR159" s="15" t="s">
        <v>148</v>
      </c>
      <c r="AT159" s="15" t="s">
        <v>144</v>
      </c>
      <c r="AU159" s="15" t="s">
        <v>84</v>
      </c>
      <c r="AY159" s="15" t="s">
        <v>143</v>
      </c>
      <c r="BE159" s="110">
        <f t="shared" si="19"/>
        <v>0</v>
      </c>
      <c r="BF159" s="110">
        <f t="shared" si="20"/>
        <v>0</v>
      </c>
      <c r="BG159" s="110">
        <f t="shared" si="21"/>
        <v>0</v>
      </c>
      <c r="BH159" s="110">
        <f t="shared" si="22"/>
        <v>0</v>
      </c>
      <c r="BI159" s="110">
        <f t="shared" si="23"/>
        <v>0</v>
      </c>
      <c r="BJ159" s="15" t="s">
        <v>84</v>
      </c>
      <c r="BK159" s="170">
        <f t="shared" si="24"/>
        <v>0</v>
      </c>
      <c r="BL159" s="15" t="s">
        <v>148</v>
      </c>
      <c r="BM159" s="15" t="s">
        <v>692</v>
      </c>
    </row>
    <row r="160" spans="2:63" s="10" customFormat="1" ht="29.25" customHeight="1">
      <c r="B160" s="151"/>
      <c r="C160" s="152"/>
      <c r="D160" s="161" t="s">
        <v>617</v>
      </c>
      <c r="E160" s="161"/>
      <c r="F160" s="161"/>
      <c r="G160" s="161"/>
      <c r="H160" s="161"/>
      <c r="I160" s="161"/>
      <c r="J160" s="161"/>
      <c r="K160" s="161"/>
      <c r="L160" s="161"/>
      <c r="M160" s="161"/>
      <c r="N160" s="264">
        <f>BK160</f>
        <v>0</v>
      </c>
      <c r="O160" s="265"/>
      <c r="P160" s="265"/>
      <c r="Q160" s="265"/>
      <c r="R160" s="154"/>
      <c r="T160" s="155"/>
      <c r="U160" s="152"/>
      <c r="V160" s="152"/>
      <c r="W160" s="156">
        <f>SUM(W161:W166)</f>
        <v>0</v>
      </c>
      <c r="X160" s="152"/>
      <c r="Y160" s="156">
        <f>SUM(Y161:Y166)</f>
        <v>15.222683299999998</v>
      </c>
      <c r="Z160" s="152"/>
      <c r="AA160" s="157">
        <f>SUM(AA161:AA166)</f>
        <v>0</v>
      </c>
      <c r="AR160" s="158" t="s">
        <v>82</v>
      </c>
      <c r="AT160" s="159" t="s">
        <v>74</v>
      </c>
      <c r="AU160" s="159" t="s">
        <v>82</v>
      </c>
      <c r="AY160" s="158" t="s">
        <v>143</v>
      </c>
      <c r="BK160" s="160">
        <f>SUM(BK161:BK166)</f>
        <v>0</v>
      </c>
    </row>
    <row r="161" spans="2:65" s="1" customFormat="1" ht="31.5" customHeight="1">
      <c r="B161" s="132"/>
      <c r="C161" s="162" t="s">
        <v>8</v>
      </c>
      <c r="D161" s="162" t="s">
        <v>144</v>
      </c>
      <c r="E161" s="163" t="s">
        <v>693</v>
      </c>
      <c r="F161" s="248" t="s">
        <v>694</v>
      </c>
      <c r="G161" s="249"/>
      <c r="H161" s="249"/>
      <c r="I161" s="249"/>
      <c r="J161" s="164" t="s">
        <v>634</v>
      </c>
      <c r="K161" s="165">
        <v>6.75</v>
      </c>
      <c r="L161" s="250">
        <v>0</v>
      </c>
      <c r="M161" s="249"/>
      <c r="N161" s="251">
        <f aca="true" t="shared" si="25" ref="N161:N166">ROUND(L161*K161,3)</f>
        <v>0</v>
      </c>
      <c r="O161" s="249"/>
      <c r="P161" s="249"/>
      <c r="Q161" s="249"/>
      <c r="R161" s="134"/>
      <c r="T161" s="167" t="s">
        <v>18</v>
      </c>
      <c r="U161" s="41" t="s">
        <v>42</v>
      </c>
      <c r="V161" s="33"/>
      <c r="W161" s="168">
        <f aca="true" t="shared" si="26" ref="W161:W166">V161*K161</f>
        <v>0</v>
      </c>
      <c r="X161" s="168">
        <v>2.21229</v>
      </c>
      <c r="Y161" s="168">
        <f aca="true" t="shared" si="27" ref="Y161:Y166">X161*K161</f>
        <v>14.932957499999999</v>
      </c>
      <c r="Z161" s="168">
        <v>0</v>
      </c>
      <c r="AA161" s="169">
        <f aca="true" t="shared" si="28" ref="AA161:AA166">Z161*K161</f>
        <v>0</v>
      </c>
      <c r="AR161" s="15" t="s">
        <v>148</v>
      </c>
      <c r="AT161" s="15" t="s">
        <v>144</v>
      </c>
      <c r="AU161" s="15" t="s">
        <v>84</v>
      </c>
      <c r="AY161" s="15" t="s">
        <v>143</v>
      </c>
      <c r="BE161" s="110">
        <f aca="true" t="shared" si="29" ref="BE161:BE166">IF(U161="základná",N161,0)</f>
        <v>0</v>
      </c>
      <c r="BF161" s="110">
        <f aca="true" t="shared" si="30" ref="BF161:BF166">IF(U161="znížená",N161,0)</f>
        <v>0</v>
      </c>
      <c r="BG161" s="110">
        <f aca="true" t="shared" si="31" ref="BG161:BG166">IF(U161="zákl. prenesená",N161,0)</f>
        <v>0</v>
      </c>
      <c r="BH161" s="110">
        <f aca="true" t="shared" si="32" ref="BH161:BH166">IF(U161="zníž. prenesená",N161,0)</f>
        <v>0</v>
      </c>
      <c r="BI161" s="110">
        <f aca="true" t="shared" si="33" ref="BI161:BI166">IF(U161="nulová",N161,0)</f>
        <v>0</v>
      </c>
      <c r="BJ161" s="15" t="s">
        <v>84</v>
      </c>
      <c r="BK161" s="170">
        <f aca="true" t="shared" si="34" ref="BK161:BK166">ROUND(L161*K161,3)</f>
        <v>0</v>
      </c>
      <c r="BL161" s="15" t="s">
        <v>148</v>
      </c>
      <c r="BM161" s="15" t="s">
        <v>695</v>
      </c>
    </row>
    <row r="162" spans="2:65" s="1" customFormat="1" ht="22.5" customHeight="1">
      <c r="B162" s="132"/>
      <c r="C162" s="162" t="s">
        <v>225</v>
      </c>
      <c r="D162" s="162" t="s">
        <v>144</v>
      </c>
      <c r="E162" s="163" t="s">
        <v>696</v>
      </c>
      <c r="F162" s="248" t="s">
        <v>697</v>
      </c>
      <c r="G162" s="249"/>
      <c r="H162" s="249"/>
      <c r="I162" s="249"/>
      <c r="J162" s="164" t="s">
        <v>685</v>
      </c>
      <c r="K162" s="165">
        <v>24.5</v>
      </c>
      <c r="L162" s="250">
        <v>0</v>
      </c>
      <c r="M162" s="249"/>
      <c r="N162" s="251">
        <f t="shared" si="25"/>
        <v>0</v>
      </c>
      <c r="O162" s="249"/>
      <c r="P162" s="249"/>
      <c r="Q162" s="249"/>
      <c r="R162" s="134"/>
      <c r="T162" s="167" t="s">
        <v>18</v>
      </c>
      <c r="U162" s="41" t="s">
        <v>42</v>
      </c>
      <c r="V162" s="33"/>
      <c r="W162" s="168">
        <f t="shared" si="26"/>
        <v>0</v>
      </c>
      <c r="X162" s="168">
        <v>0.00439</v>
      </c>
      <c r="Y162" s="168">
        <f t="shared" si="27"/>
        <v>0.107555</v>
      </c>
      <c r="Z162" s="168">
        <v>0</v>
      </c>
      <c r="AA162" s="169">
        <f t="shared" si="28"/>
        <v>0</v>
      </c>
      <c r="AR162" s="15" t="s">
        <v>148</v>
      </c>
      <c r="AT162" s="15" t="s">
        <v>144</v>
      </c>
      <c r="AU162" s="15" t="s">
        <v>84</v>
      </c>
      <c r="AY162" s="15" t="s">
        <v>143</v>
      </c>
      <c r="BE162" s="110">
        <f t="shared" si="29"/>
        <v>0</v>
      </c>
      <c r="BF162" s="110">
        <f t="shared" si="30"/>
        <v>0</v>
      </c>
      <c r="BG162" s="110">
        <f t="shared" si="31"/>
        <v>0</v>
      </c>
      <c r="BH162" s="110">
        <f t="shared" si="32"/>
        <v>0</v>
      </c>
      <c r="BI162" s="110">
        <f t="shared" si="33"/>
        <v>0</v>
      </c>
      <c r="BJ162" s="15" t="s">
        <v>84</v>
      </c>
      <c r="BK162" s="170">
        <f t="shared" si="34"/>
        <v>0</v>
      </c>
      <c r="BL162" s="15" t="s">
        <v>148</v>
      </c>
      <c r="BM162" s="15" t="s">
        <v>698</v>
      </c>
    </row>
    <row r="163" spans="2:65" s="1" customFormat="1" ht="22.5" customHeight="1">
      <c r="B163" s="132"/>
      <c r="C163" s="162" t="s">
        <v>229</v>
      </c>
      <c r="D163" s="162" t="s">
        <v>144</v>
      </c>
      <c r="E163" s="163" t="s">
        <v>699</v>
      </c>
      <c r="F163" s="248" t="s">
        <v>700</v>
      </c>
      <c r="G163" s="249"/>
      <c r="H163" s="249"/>
      <c r="I163" s="249"/>
      <c r="J163" s="164" t="s">
        <v>685</v>
      </c>
      <c r="K163" s="165">
        <v>24.5</v>
      </c>
      <c r="L163" s="250">
        <v>0</v>
      </c>
      <c r="M163" s="249"/>
      <c r="N163" s="251">
        <f t="shared" si="25"/>
        <v>0</v>
      </c>
      <c r="O163" s="249"/>
      <c r="P163" s="249"/>
      <c r="Q163" s="249"/>
      <c r="R163" s="134"/>
      <c r="T163" s="167" t="s">
        <v>18</v>
      </c>
      <c r="U163" s="41" t="s">
        <v>42</v>
      </c>
      <c r="V163" s="33"/>
      <c r="W163" s="168">
        <f t="shared" si="26"/>
        <v>0</v>
      </c>
      <c r="X163" s="168">
        <v>0</v>
      </c>
      <c r="Y163" s="168">
        <f t="shared" si="27"/>
        <v>0</v>
      </c>
      <c r="Z163" s="168">
        <v>0</v>
      </c>
      <c r="AA163" s="169">
        <f t="shared" si="28"/>
        <v>0</v>
      </c>
      <c r="AR163" s="15" t="s">
        <v>148</v>
      </c>
      <c r="AT163" s="15" t="s">
        <v>144</v>
      </c>
      <c r="AU163" s="15" t="s">
        <v>84</v>
      </c>
      <c r="AY163" s="15" t="s">
        <v>143</v>
      </c>
      <c r="BE163" s="110">
        <f t="shared" si="29"/>
        <v>0</v>
      </c>
      <c r="BF163" s="110">
        <f t="shared" si="30"/>
        <v>0</v>
      </c>
      <c r="BG163" s="110">
        <f t="shared" si="31"/>
        <v>0</v>
      </c>
      <c r="BH163" s="110">
        <f t="shared" si="32"/>
        <v>0</v>
      </c>
      <c r="BI163" s="110">
        <f t="shared" si="33"/>
        <v>0</v>
      </c>
      <c r="BJ163" s="15" t="s">
        <v>84</v>
      </c>
      <c r="BK163" s="170">
        <f t="shared" si="34"/>
        <v>0</v>
      </c>
      <c r="BL163" s="15" t="s">
        <v>148</v>
      </c>
      <c r="BM163" s="15" t="s">
        <v>701</v>
      </c>
    </row>
    <row r="164" spans="2:65" s="1" customFormat="1" ht="31.5" customHeight="1">
      <c r="B164" s="132"/>
      <c r="C164" s="162" t="s">
        <v>233</v>
      </c>
      <c r="D164" s="162" t="s">
        <v>144</v>
      </c>
      <c r="E164" s="163" t="s">
        <v>702</v>
      </c>
      <c r="F164" s="248" t="s">
        <v>703</v>
      </c>
      <c r="G164" s="249"/>
      <c r="H164" s="249"/>
      <c r="I164" s="249"/>
      <c r="J164" s="164" t="s">
        <v>685</v>
      </c>
      <c r="K164" s="165">
        <v>24.5</v>
      </c>
      <c r="L164" s="250">
        <v>0</v>
      </c>
      <c r="M164" s="249"/>
      <c r="N164" s="251">
        <f t="shared" si="25"/>
        <v>0</v>
      </c>
      <c r="O164" s="249"/>
      <c r="P164" s="249"/>
      <c r="Q164" s="249"/>
      <c r="R164" s="134"/>
      <c r="T164" s="167" t="s">
        <v>18</v>
      </c>
      <c r="U164" s="41" t="s">
        <v>42</v>
      </c>
      <c r="V164" s="33"/>
      <c r="W164" s="168">
        <f t="shared" si="26"/>
        <v>0</v>
      </c>
      <c r="X164" s="168">
        <v>0.00228</v>
      </c>
      <c r="Y164" s="168">
        <f t="shared" si="27"/>
        <v>0.05586</v>
      </c>
      <c r="Z164" s="168">
        <v>0</v>
      </c>
      <c r="AA164" s="169">
        <f t="shared" si="28"/>
        <v>0</v>
      </c>
      <c r="AR164" s="15" t="s">
        <v>148</v>
      </c>
      <c r="AT164" s="15" t="s">
        <v>144</v>
      </c>
      <c r="AU164" s="15" t="s">
        <v>84</v>
      </c>
      <c r="AY164" s="15" t="s">
        <v>143</v>
      </c>
      <c r="BE164" s="110">
        <f t="shared" si="29"/>
        <v>0</v>
      </c>
      <c r="BF164" s="110">
        <f t="shared" si="30"/>
        <v>0</v>
      </c>
      <c r="BG164" s="110">
        <f t="shared" si="31"/>
        <v>0</v>
      </c>
      <c r="BH164" s="110">
        <f t="shared" si="32"/>
        <v>0</v>
      </c>
      <c r="BI164" s="110">
        <f t="shared" si="33"/>
        <v>0</v>
      </c>
      <c r="BJ164" s="15" t="s">
        <v>84</v>
      </c>
      <c r="BK164" s="170">
        <f t="shared" si="34"/>
        <v>0</v>
      </c>
      <c r="BL164" s="15" t="s">
        <v>148</v>
      </c>
      <c r="BM164" s="15" t="s">
        <v>704</v>
      </c>
    </row>
    <row r="165" spans="2:65" s="1" customFormat="1" ht="31.5" customHeight="1">
      <c r="B165" s="132"/>
      <c r="C165" s="162" t="s">
        <v>237</v>
      </c>
      <c r="D165" s="162" t="s">
        <v>144</v>
      </c>
      <c r="E165" s="163" t="s">
        <v>705</v>
      </c>
      <c r="F165" s="248" t="s">
        <v>706</v>
      </c>
      <c r="G165" s="249"/>
      <c r="H165" s="249"/>
      <c r="I165" s="249"/>
      <c r="J165" s="164" t="s">
        <v>685</v>
      </c>
      <c r="K165" s="165">
        <v>24.5</v>
      </c>
      <c r="L165" s="250">
        <v>0</v>
      </c>
      <c r="M165" s="249"/>
      <c r="N165" s="251">
        <f t="shared" si="25"/>
        <v>0</v>
      </c>
      <c r="O165" s="249"/>
      <c r="P165" s="249"/>
      <c r="Q165" s="249"/>
      <c r="R165" s="134"/>
      <c r="T165" s="167" t="s">
        <v>18</v>
      </c>
      <c r="U165" s="41" t="s">
        <v>42</v>
      </c>
      <c r="V165" s="33"/>
      <c r="W165" s="168">
        <f t="shared" si="26"/>
        <v>0</v>
      </c>
      <c r="X165" s="168">
        <v>0</v>
      </c>
      <c r="Y165" s="168">
        <f t="shared" si="27"/>
        <v>0</v>
      </c>
      <c r="Z165" s="168">
        <v>0</v>
      </c>
      <c r="AA165" s="169">
        <f t="shared" si="28"/>
        <v>0</v>
      </c>
      <c r="AR165" s="15" t="s">
        <v>148</v>
      </c>
      <c r="AT165" s="15" t="s">
        <v>144</v>
      </c>
      <c r="AU165" s="15" t="s">
        <v>84</v>
      </c>
      <c r="AY165" s="15" t="s">
        <v>143</v>
      </c>
      <c r="BE165" s="110">
        <f t="shared" si="29"/>
        <v>0</v>
      </c>
      <c r="BF165" s="110">
        <f t="shared" si="30"/>
        <v>0</v>
      </c>
      <c r="BG165" s="110">
        <f t="shared" si="31"/>
        <v>0</v>
      </c>
      <c r="BH165" s="110">
        <f t="shared" si="32"/>
        <v>0</v>
      </c>
      <c r="BI165" s="110">
        <f t="shared" si="33"/>
        <v>0</v>
      </c>
      <c r="BJ165" s="15" t="s">
        <v>84</v>
      </c>
      <c r="BK165" s="170">
        <f t="shared" si="34"/>
        <v>0</v>
      </c>
      <c r="BL165" s="15" t="s">
        <v>148</v>
      </c>
      <c r="BM165" s="15" t="s">
        <v>707</v>
      </c>
    </row>
    <row r="166" spans="2:65" s="1" customFormat="1" ht="44.25" customHeight="1">
      <c r="B166" s="132"/>
      <c r="C166" s="162" t="s">
        <v>241</v>
      </c>
      <c r="D166" s="162" t="s">
        <v>144</v>
      </c>
      <c r="E166" s="163" t="s">
        <v>708</v>
      </c>
      <c r="F166" s="248" t="s">
        <v>709</v>
      </c>
      <c r="G166" s="249"/>
      <c r="H166" s="249"/>
      <c r="I166" s="249"/>
      <c r="J166" s="164" t="s">
        <v>653</v>
      </c>
      <c r="K166" s="165">
        <v>0.105</v>
      </c>
      <c r="L166" s="250">
        <v>0</v>
      </c>
      <c r="M166" s="249"/>
      <c r="N166" s="251">
        <f t="shared" si="25"/>
        <v>0</v>
      </c>
      <c r="O166" s="249"/>
      <c r="P166" s="249"/>
      <c r="Q166" s="249"/>
      <c r="R166" s="134"/>
      <c r="T166" s="167" t="s">
        <v>18</v>
      </c>
      <c r="U166" s="41" t="s">
        <v>42</v>
      </c>
      <c r="V166" s="33"/>
      <c r="W166" s="168">
        <f t="shared" si="26"/>
        <v>0</v>
      </c>
      <c r="X166" s="168">
        <v>1.20296</v>
      </c>
      <c r="Y166" s="168">
        <f t="shared" si="27"/>
        <v>0.1263108</v>
      </c>
      <c r="Z166" s="168">
        <v>0</v>
      </c>
      <c r="AA166" s="169">
        <f t="shared" si="28"/>
        <v>0</v>
      </c>
      <c r="AR166" s="15" t="s">
        <v>148</v>
      </c>
      <c r="AT166" s="15" t="s">
        <v>144</v>
      </c>
      <c r="AU166" s="15" t="s">
        <v>84</v>
      </c>
      <c r="AY166" s="15" t="s">
        <v>143</v>
      </c>
      <c r="BE166" s="110">
        <f t="shared" si="29"/>
        <v>0</v>
      </c>
      <c r="BF166" s="110">
        <f t="shared" si="30"/>
        <v>0</v>
      </c>
      <c r="BG166" s="110">
        <f t="shared" si="31"/>
        <v>0</v>
      </c>
      <c r="BH166" s="110">
        <f t="shared" si="32"/>
        <v>0</v>
      </c>
      <c r="BI166" s="110">
        <f t="shared" si="33"/>
        <v>0</v>
      </c>
      <c r="BJ166" s="15" t="s">
        <v>84</v>
      </c>
      <c r="BK166" s="170">
        <f t="shared" si="34"/>
        <v>0</v>
      </c>
      <c r="BL166" s="15" t="s">
        <v>148</v>
      </c>
      <c r="BM166" s="15" t="s">
        <v>710</v>
      </c>
    </row>
    <row r="167" spans="2:63" s="10" customFormat="1" ht="29.25" customHeight="1">
      <c r="B167" s="151"/>
      <c r="C167" s="152"/>
      <c r="D167" s="161" t="s">
        <v>618</v>
      </c>
      <c r="E167" s="161"/>
      <c r="F167" s="161"/>
      <c r="G167" s="161"/>
      <c r="H167" s="161"/>
      <c r="I167" s="161"/>
      <c r="J167" s="161"/>
      <c r="K167" s="161"/>
      <c r="L167" s="161"/>
      <c r="M167" s="161"/>
      <c r="N167" s="264">
        <f>BK167</f>
        <v>0</v>
      </c>
      <c r="O167" s="265"/>
      <c r="P167" s="265"/>
      <c r="Q167" s="265"/>
      <c r="R167" s="154"/>
      <c r="T167" s="155"/>
      <c r="U167" s="152"/>
      <c r="V167" s="152"/>
      <c r="W167" s="156">
        <f>SUM(W168:W178)</f>
        <v>0</v>
      </c>
      <c r="X167" s="152"/>
      <c r="Y167" s="156">
        <f>SUM(Y168:Y178)</f>
        <v>54.217285749999995</v>
      </c>
      <c r="Z167" s="152"/>
      <c r="AA167" s="157">
        <f>SUM(AA168:AA178)</f>
        <v>0</v>
      </c>
      <c r="AR167" s="158" t="s">
        <v>82</v>
      </c>
      <c r="AT167" s="159" t="s">
        <v>74</v>
      </c>
      <c r="AU167" s="159" t="s">
        <v>82</v>
      </c>
      <c r="AY167" s="158" t="s">
        <v>143</v>
      </c>
      <c r="BK167" s="160">
        <f>SUM(BK168:BK178)</f>
        <v>0</v>
      </c>
    </row>
    <row r="168" spans="2:65" s="1" customFormat="1" ht="31.5" customHeight="1">
      <c r="B168" s="132"/>
      <c r="C168" s="162" t="s">
        <v>245</v>
      </c>
      <c r="D168" s="162" t="s">
        <v>144</v>
      </c>
      <c r="E168" s="163" t="s">
        <v>711</v>
      </c>
      <c r="F168" s="248" t="s">
        <v>712</v>
      </c>
      <c r="G168" s="249"/>
      <c r="H168" s="249"/>
      <c r="I168" s="249"/>
      <c r="J168" s="164" t="s">
        <v>685</v>
      </c>
      <c r="K168" s="165">
        <v>24.5</v>
      </c>
      <c r="L168" s="250">
        <v>0</v>
      </c>
      <c r="M168" s="249"/>
      <c r="N168" s="251">
        <f aca="true" t="shared" si="35" ref="N168:N178">ROUND(L168*K168,3)</f>
        <v>0</v>
      </c>
      <c r="O168" s="249"/>
      <c r="P168" s="249"/>
      <c r="Q168" s="249"/>
      <c r="R168" s="134"/>
      <c r="T168" s="167" t="s">
        <v>18</v>
      </c>
      <c r="U168" s="41" t="s">
        <v>42</v>
      </c>
      <c r="V168" s="33"/>
      <c r="W168" s="168">
        <f aca="true" t="shared" si="36" ref="W168:W178">V168*K168</f>
        <v>0</v>
      </c>
      <c r="X168" s="168">
        <v>0.04235</v>
      </c>
      <c r="Y168" s="168">
        <f aca="true" t="shared" si="37" ref="Y168:Y178">X168*K168</f>
        <v>1.037575</v>
      </c>
      <c r="Z168" s="168">
        <v>0</v>
      </c>
      <c r="AA168" s="169">
        <f aca="true" t="shared" si="38" ref="AA168:AA178">Z168*K168</f>
        <v>0</v>
      </c>
      <c r="AR168" s="15" t="s">
        <v>148</v>
      </c>
      <c r="AT168" s="15" t="s">
        <v>144</v>
      </c>
      <c r="AU168" s="15" t="s">
        <v>84</v>
      </c>
      <c r="AY168" s="15" t="s">
        <v>143</v>
      </c>
      <c r="BE168" s="110">
        <f aca="true" t="shared" si="39" ref="BE168:BE178">IF(U168="základná",N168,0)</f>
        <v>0</v>
      </c>
      <c r="BF168" s="110">
        <f aca="true" t="shared" si="40" ref="BF168:BF178">IF(U168="znížená",N168,0)</f>
        <v>0</v>
      </c>
      <c r="BG168" s="110">
        <f aca="true" t="shared" si="41" ref="BG168:BG178">IF(U168="zákl. prenesená",N168,0)</f>
        <v>0</v>
      </c>
      <c r="BH168" s="110">
        <f aca="true" t="shared" si="42" ref="BH168:BH178">IF(U168="zníž. prenesená",N168,0)</f>
        <v>0</v>
      </c>
      <c r="BI168" s="110">
        <f aca="true" t="shared" si="43" ref="BI168:BI178">IF(U168="nulová",N168,0)</f>
        <v>0</v>
      </c>
      <c r="BJ168" s="15" t="s">
        <v>84</v>
      </c>
      <c r="BK168" s="170">
        <f aca="true" t="shared" si="44" ref="BK168:BK178">ROUND(L168*K168,3)</f>
        <v>0</v>
      </c>
      <c r="BL168" s="15" t="s">
        <v>148</v>
      </c>
      <c r="BM168" s="15" t="s">
        <v>713</v>
      </c>
    </row>
    <row r="169" spans="2:65" s="1" customFormat="1" ht="44.25" customHeight="1">
      <c r="B169" s="132"/>
      <c r="C169" s="162" t="s">
        <v>249</v>
      </c>
      <c r="D169" s="162" t="s">
        <v>144</v>
      </c>
      <c r="E169" s="163" t="s">
        <v>714</v>
      </c>
      <c r="F169" s="248" t="s">
        <v>715</v>
      </c>
      <c r="G169" s="249"/>
      <c r="H169" s="249"/>
      <c r="I169" s="249"/>
      <c r="J169" s="164" t="s">
        <v>685</v>
      </c>
      <c r="K169" s="165">
        <v>83.3</v>
      </c>
      <c r="L169" s="250">
        <v>0</v>
      </c>
      <c r="M169" s="249"/>
      <c r="N169" s="251">
        <f t="shared" si="35"/>
        <v>0</v>
      </c>
      <c r="O169" s="249"/>
      <c r="P169" s="249"/>
      <c r="Q169" s="249"/>
      <c r="R169" s="134"/>
      <c r="T169" s="167" t="s">
        <v>18</v>
      </c>
      <c r="U169" s="41" t="s">
        <v>42</v>
      </c>
      <c r="V169" s="33"/>
      <c r="W169" s="168">
        <f t="shared" si="36"/>
        <v>0</v>
      </c>
      <c r="X169" s="168">
        <v>0.04006</v>
      </c>
      <c r="Y169" s="168">
        <f t="shared" si="37"/>
        <v>3.336998</v>
      </c>
      <c r="Z169" s="168">
        <v>0</v>
      </c>
      <c r="AA169" s="169">
        <f t="shared" si="38"/>
        <v>0</v>
      </c>
      <c r="AR169" s="15" t="s">
        <v>148</v>
      </c>
      <c r="AT169" s="15" t="s">
        <v>144</v>
      </c>
      <c r="AU169" s="15" t="s">
        <v>84</v>
      </c>
      <c r="AY169" s="15" t="s">
        <v>143</v>
      </c>
      <c r="BE169" s="110">
        <f t="shared" si="39"/>
        <v>0</v>
      </c>
      <c r="BF169" s="110">
        <f t="shared" si="40"/>
        <v>0</v>
      </c>
      <c r="BG169" s="110">
        <f t="shared" si="41"/>
        <v>0</v>
      </c>
      <c r="BH169" s="110">
        <f t="shared" si="42"/>
        <v>0</v>
      </c>
      <c r="BI169" s="110">
        <f t="shared" si="43"/>
        <v>0</v>
      </c>
      <c r="BJ169" s="15" t="s">
        <v>84</v>
      </c>
      <c r="BK169" s="170">
        <f t="shared" si="44"/>
        <v>0</v>
      </c>
      <c r="BL169" s="15" t="s">
        <v>148</v>
      </c>
      <c r="BM169" s="15" t="s">
        <v>716</v>
      </c>
    </row>
    <row r="170" spans="2:65" s="1" customFormat="1" ht="44.25" customHeight="1">
      <c r="B170" s="132"/>
      <c r="C170" s="162" t="s">
        <v>253</v>
      </c>
      <c r="D170" s="162" t="s">
        <v>144</v>
      </c>
      <c r="E170" s="163" t="s">
        <v>717</v>
      </c>
      <c r="F170" s="248" t="s">
        <v>718</v>
      </c>
      <c r="G170" s="249"/>
      <c r="H170" s="249"/>
      <c r="I170" s="249"/>
      <c r="J170" s="164" t="s">
        <v>685</v>
      </c>
      <c r="K170" s="165">
        <v>83.3</v>
      </c>
      <c r="L170" s="250">
        <v>0</v>
      </c>
      <c r="M170" s="249"/>
      <c r="N170" s="251">
        <f t="shared" si="35"/>
        <v>0</v>
      </c>
      <c r="O170" s="249"/>
      <c r="P170" s="249"/>
      <c r="Q170" s="249"/>
      <c r="R170" s="134"/>
      <c r="T170" s="167" t="s">
        <v>18</v>
      </c>
      <c r="U170" s="41" t="s">
        <v>42</v>
      </c>
      <c r="V170" s="33"/>
      <c r="W170" s="168">
        <f t="shared" si="36"/>
        <v>0</v>
      </c>
      <c r="X170" s="168">
        <v>0.0001</v>
      </c>
      <c r="Y170" s="168">
        <f t="shared" si="37"/>
        <v>0.00833</v>
      </c>
      <c r="Z170" s="168">
        <v>0</v>
      </c>
      <c r="AA170" s="169">
        <f t="shared" si="38"/>
        <v>0</v>
      </c>
      <c r="AR170" s="15" t="s">
        <v>148</v>
      </c>
      <c r="AT170" s="15" t="s">
        <v>144</v>
      </c>
      <c r="AU170" s="15" t="s">
        <v>84</v>
      </c>
      <c r="AY170" s="15" t="s">
        <v>143</v>
      </c>
      <c r="BE170" s="110">
        <f t="shared" si="39"/>
        <v>0</v>
      </c>
      <c r="BF170" s="110">
        <f t="shared" si="40"/>
        <v>0</v>
      </c>
      <c r="BG170" s="110">
        <f t="shared" si="41"/>
        <v>0</v>
      </c>
      <c r="BH170" s="110">
        <f t="shared" si="42"/>
        <v>0</v>
      </c>
      <c r="BI170" s="110">
        <f t="shared" si="43"/>
        <v>0</v>
      </c>
      <c r="BJ170" s="15" t="s">
        <v>84</v>
      </c>
      <c r="BK170" s="170">
        <f t="shared" si="44"/>
        <v>0</v>
      </c>
      <c r="BL170" s="15" t="s">
        <v>148</v>
      </c>
      <c r="BM170" s="15" t="s">
        <v>719</v>
      </c>
    </row>
    <row r="171" spans="2:65" s="1" customFormat="1" ht="31.5" customHeight="1">
      <c r="B171" s="132"/>
      <c r="C171" s="162" t="s">
        <v>257</v>
      </c>
      <c r="D171" s="162" t="s">
        <v>144</v>
      </c>
      <c r="E171" s="163" t="s">
        <v>720</v>
      </c>
      <c r="F171" s="248" t="s">
        <v>721</v>
      </c>
      <c r="G171" s="249"/>
      <c r="H171" s="249"/>
      <c r="I171" s="249"/>
      <c r="J171" s="164" t="s">
        <v>685</v>
      </c>
      <c r="K171" s="165">
        <v>83.3</v>
      </c>
      <c r="L171" s="250">
        <v>0</v>
      </c>
      <c r="M171" s="249"/>
      <c r="N171" s="251">
        <f t="shared" si="35"/>
        <v>0</v>
      </c>
      <c r="O171" s="249"/>
      <c r="P171" s="249"/>
      <c r="Q171" s="249"/>
      <c r="R171" s="134"/>
      <c r="T171" s="167" t="s">
        <v>18</v>
      </c>
      <c r="U171" s="41" t="s">
        <v>42</v>
      </c>
      <c r="V171" s="33"/>
      <c r="W171" s="168">
        <f t="shared" si="36"/>
        <v>0</v>
      </c>
      <c r="X171" s="168">
        <v>0.00576</v>
      </c>
      <c r="Y171" s="168">
        <f t="shared" si="37"/>
        <v>0.479808</v>
      </c>
      <c r="Z171" s="168">
        <v>0</v>
      </c>
      <c r="AA171" s="169">
        <f t="shared" si="38"/>
        <v>0</v>
      </c>
      <c r="AR171" s="15" t="s">
        <v>148</v>
      </c>
      <c r="AT171" s="15" t="s">
        <v>144</v>
      </c>
      <c r="AU171" s="15" t="s">
        <v>84</v>
      </c>
      <c r="AY171" s="15" t="s">
        <v>143</v>
      </c>
      <c r="BE171" s="110">
        <f t="shared" si="39"/>
        <v>0</v>
      </c>
      <c r="BF171" s="110">
        <f t="shared" si="40"/>
        <v>0</v>
      </c>
      <c r="BG171" s="110">
        <f t="shared" si="41"/>
        <v>0</v>
      </c>
      <c r="BH171" s="110">
        <f t="shared" si="42"/>
        <v>0</v>
      </c>
      <c r="BI171" s="110">
        <f t="shared" si="43"/>
        <v>0</v>
      </c>
      <c r="BJ171" s="15" t="s">
        <v>84</v>
      </c>
      <c r="BK171" s="170">
        <f t="shared" si="44"/>
        <v>0</v>
      </c>
      <c r="BL171" s="15" t="s">
        <v>148</v>
      </c>
      <c r="BM171" s="15" t="s">
        <v>722</v>
      </c>
    </row>
    <row r="172" spans="2:65" s="1" customFormat="1" ht="44.25" customHeight="1">
      <c r="B172" s="132"/>
      <c r="C172" s="162" t="s">
        <v>262</v>
      </c>
      <c r="D172" s="162" t="s">
        <v>144</v>
      </c>
      <c r="E172" s="163" t="s">
        <v>723</v>
      </c>
      <c r="F172" s="248" t="s">
        <v>724</v>
      </c>
      <c r="G172" s="249"/>
      <c r="H172" s="249"/>
      <c r="I172" s="249"/>
      <c r="J172" s="164" t="s">
        <v>685</v>
      </c>
      <c r="K172" s="165">
        <v>70.84</v>
      </c>
      <c r="L172" s="250">
        <v>0</v>
      </c>
      <c r="M172" s="249"/>
      <c r="N172" s="251">
        <f t="shared" si="35"/>
        <v>0</v>
      </c>
      <c r="O172" s="249"/>
      <c r="P172" s="249"/>
      <c r="Q172" s="249"/>
      <c r="R172" s="134"/>
      <c r="T172" s="167" t="s">
        <v>18</v>
      </c>
      <c r="U172" s="41" t="s">
        <v>42</v>
      </c>
      <c r="V172" s="33"/>
      <c r="W172" s="168">
        <f t="shared" si="36"/>
        <v>0</v>
      </c>
      <c r="X172" s="168">
        <v>0.0277</v>
      </c>
      <c r="Y172" s="168">
        <f t="shared" si="37"/>
        <v>1.9622680000000001</v>
      </c>
      <c r="Z172" s="168">
        <v>0</v>
      </c>
      <c r="AA172" s="169">
        <f t="shared" si="38"/>
        <v>0</v>
      </c>
      <c r="AR172" s="15" t="s">
        <v>148</v>
      </c>
      <c r="AT172" s="15" t="s">
        <v>144</v>
      </c>
      <c r="AU172" s="15" t="s">
        <v>84</v>
      </c>
      <c r="AY172" s="15" t="s">
        <v>143</v>
      </c>
      <c r="BE172" s="110">
        <f t="shared" si="39"/>
        <v>0</v>
      </c>
      <c r="BF172" s="110">
        <f t="shared" si="40"/>
        <v>0</v>
      </c>
      <c r="BG172" s="110">
        <f t="shared" si="41"/>
        <v>0</v>
      </c>
      <c r="BH172" s="110">
        <f t="shared" si="42"/>
        <v>0</v>
      </c>
      <c r="BI172" s="110">
        <f t="shared" si="43"/>
        <v>0</v>
      </c>
      <c r="BJ172" s="15" t="s">
        <v>84</v>
      </c>
      <c r="BK172" s="170">
        <f t="shared" si="44"/>
        <v>0</v>
      </c>
      <c r="BL172" s="15" t="s">
        <v>148</v>
      </c>
      <c r="BM172" s="15" t="s">
        <v>725</v>
      </c>
    </row>
    <row r="173" spans="2:65" s="1" customFormat="1" ht="31.5" customHeight="1">
      <c r="B173" s="132"/>
      <c r="C173" s="162" t="s">
        <v>266</v>
      </c>
      <c r="D173" s="162" t="s">
        <v>144</v>
      </c>
      <c r="E173" s="163" t="s">
        <v>726</v>
      </c>
      <c r="F173" s="248" t="s">
        <v>727</v>
      </c>
      <c r="G173" s="249"/>
      <c r="H173" s="249"/>
      <c r="I173" s="249"/>
      <c r="J173" s="164" t="s">
        <v>685</v>
      </c>
      <c r="K173" s="165">
        <v>3.75</v>
      </c>
      <c r="L173" s="250">
        <v>0</v>
      </c>
      <c r="M173" s="249"/>
      <c r="N173" s="251">
        <f t="shared" si="35"/>
        <v>0</v>
      </c>
      <c r="O173" s="249"/>
      <c r="P173" s="249"/>
      <c r="Q173" s="249"/>
      <c r="R173" s="134"/>
      <c r="T173" s="167" t="s">
        <v>18</v>
      </c>
      <c r="U173" s="41" t="s">
        <v>42</v>
      </c>
      <c r="V173" s="33"/>
      <c r="W173" s="168">
        <f t="shared" si="36"/>
        <v>0</v>
      </c>
      <c r="X173" s="168">
        <v>0.01711</v>
      </c>
      <c r="Y173" s="168">
        <f t="shared" si="37"/>
        <v>0.0641625</v>
      </c>
      <c r="Z173" s="168">
        <v>0</v>
      </c>
      <c r="AA173" s="169">
        <f t="shared" si="38"/>
        <v>0</v>
      </c>
      <c r="AR173" s="15" t="s">
        <v>148</v>
      </c>
      <c r="AT173" s="15" t="s">
        <v>144</v>
      </c>
      <c r="AU173" s="15" t="s">
        <v>84</v>
      </c>
      <c r="AY173" s="15" t="s">
        <v>143</v>
      </c>
      <c r="BE173" s="110">
        <f t="shared" si="39"/>
        <v>0</v>
      </c>
      <c r="BF173" s="110">
        <f t="shared" si="40"/>
        <v>0</v>
      </c>
      <c r="BG173" s="110">
        <f t="shared" si="41"/>
        <v>0</v>
      </c>
      <c r="BH173" s="110">
        <f t="shared" si="42"/>
        <v>0</v>
      </c>
      <c r="BI173" s="110">
        <f t="shared" si="43"/>
        <v>0</v>
      </c>
      <c r="BJ173" s="15" t="s">
        <v>84</v>
      </c>
      <c r="BK173" s="170">
        <f t="shared" si="44"/>
        <v>0</v>
      </c>
      <c r="BL173" s="15" t="s">
        <v>148</v>
      </c>
      <c r="BM173" s="15" t="s">
        <v>728</v>
      </c>
    </row>
    <row r="174" spans="2:65" s="1" customFormat="1" ht="31.5" customHeight="1">
      <c r="B174" s="132"/>
      <c r="C174" s="162" t="s">
        <v>270</v>
      </c>
      <c r="D174" s="162" t="s">
        <v>144</v>
      </c>
      <c r="E174" s="163" t="s">
        <v>729</v>
      </c>
      <c r="F174" s="248" t="s">
        <v>730</v>
      </c>
      <c r="G174" s="249"/>
      <c r="H174" s="249"/>
      <c r="I174" s="249"/>
      <c r="J174" s="164" t="s">
        <v>685</v>
      </c>
      <c r="K174" s="165">
        <v>475.565</v>
      </c>
      <c r="L174" s="250">
        <v>0</v>
      </c>
      <c r="M174" s="249"/>
      <c r="N174" s="251">
        <f t="shared" si="35"/>
        <v>0</v>
      </c>
      <c r="O174" s="249"/>
      <c r="P174" s="249"/>
      <c r="Q174" s="249"/>
      <c r="R174" s="134"/>
      <c r="T174" s="167" t="s">
        <v>18</v>
      </c>
      <c r="U174" s="41" t="s">
        <v>42</v>
      </c>
      <c r="V174" s="33"/>
      <c r="W174" s="168">
        <f t="shared" si="36"/>
        <v>0</v>
      </c>
      <c r="X174" s="168">
        <v>0.09945</v>
      </c>
      <c r="Y174" s="168">
        <f t="shared" si="37"/>
        <v>47.29493925</v>
      </c>
      <c r="Z174" s="168">
        <v>0</v>
      </c>
      <c r="AA174" s="169">
        <f t="shared" si="38"/>
        <v>0</v>
      </c>
      <c r="AR174" s="15" t="s">
        <v>148</v>
      </c>
      <c r="AT174" s="15" t="s">
        <v>144</v>
      </c>
      <c r="AU174" s="15" t="s">
        <v>84</v>
      </c>
      <c r="AY174" s="15" t="s">
        <v>143</v>
      </c>
      <c r="BE174" s="110">
        <f t="shared" si="39"/>
        <v>0</v>
      </c>
      <c r="BF174" s="110">
        <f t="shared" si="40"/>
        <v>0</v>
      </c>
      <c r="BG174" s="110">
        <f t="shared" si="41"/>
        <v>0</v>
      </c>
      <c r="BH174" s="110">
        <f t="shared" si="42"/>
        <v>0</v>
      </c>
      <c r="BI174" s="110">
        <f t="shared" si="43"/>
        <v>0</v>
      </c>
      <c r="BJ174" s="15" t="s">
        <v>84</v>
      </c>
      <c r="BK174" s="170">
        <f t="shared" si="44"/>
        <v>0</v>
      </c>
      <c r="BL174" s="15" t="s">
        <v>148</v>
      </c>
      <c r="BM174" s="15" t="s">
        <v>731</v>
      </c>
    </row>
    <row r="175" spans="2:65" s="1" customFormat="1" ht="31.5" customHeight="1">
      <c r="B175" s="132"/>
      <c r="C175" s="162" t="s">
        <v>274</v>
      </c>
      <c r="D175" s="162" t="s">
        <v>144</v>
      </c>
      <c r="E175" s="163" t="s">
        <v>732</v>
      </c>
      <c r="F175" s="248" t="s">
        <v>733</v>
      </c>
      <c r="G175" s="249"/>
      <c r="H175" s="249"/>
      <c r="I175" s="249"/>
      <c r="J175" s="164" t="s">
        <v>675</v>
      </c>
      <c r="K175" s="165">
        <v>1</v>
      </c>
      <c r="L175" s="250">
        <v>0</v>
      </c>
      <c r="M175" s="249"/>
      <c r="N175" s="251">
        <f t="shared" si="35"/>
        <v>0</v>
      </c>
      <c r="O175" s="249"/>
      <c r="P175" s="249"/>
      <c r="Q175" s="249"/>
      <c r="R175" s="134"/>
      <c r="T175" s="167" t="s">
        <v>18</v>
      </c>
      <c r="U175" s="41" t="s">
        <v>42</v>
      </c>
      <c r="V175" s="33"/>
      <c r="W175" s="168">
        <f t="shared" si="36"/>
        <v>0</v>
      </c>
      <c r="X175" s="168">
        <v>0.0175</v>
      </c>
      <c r="Y175" s="168">
        <f t="shared" si="37"/>
        <v>0.0175</v>
      </c>
      <c r="Z175" s="168">
        <v>0</v>
      </c>
      <c r="AA175" s="169">
        <f t="shared" si="38"/>
        <v>0</v>
      </c>
      <c r="AR175" s="15" t="s">
        <v>148</v>
      </c>
      <c r="AT175" s="15" t="s">
        <v>144</v>
      </c>
      <c r="AU175" s="15" t="s">
        <v>84</v>
      </c>
      <c r="AY175" s="15" t="s">
        <v>143</v>
      </c>
      <c r="BE175" s="110">
        <f t="shared" si="39"/>
        <v>0</v>
      </c>
      <c r="BF175" s="110">
        <f t="shared" si="40"/>
        <v>0</v>
      </c>
      <c r="BG175" s="110">
        <f t="shared" si="41"/>
        <v>0</v>
      </c>
      <c r="BH175" s="110">
        <f t="shared" si="42"/>
        <v>0</v>
      </c>
      <c r="BI175" s="110">
        <f t="shared" si="43"/>
        <v>0</v>
      </c>
      <c r="BJ175" s="15" t="s">
        <v>84</v>
      </c>
      <c r="BK175" s="170">
        <f t="shared" si="44"/>
        <v>0</v>
      </c>
      <c r="BL175" s="15" t="s">
        <v>148</v>
      </c>
      <c r="BM175" s="15" t="s">
        <v>734</v>
      </c>
    </row>
    <row r="176" spans="2:65" s="1" customFormat="1" ht="22.5" customHeight="1">
      <c r="B176" s="132"/>
      <c r="C176" s="171" t="s">
        <v>278</v>
      </c>
      <c r="D176" s="171" t="s">
        <v>151</v>
      </c>
      <c r="E176" s="172" t="s">
        <v>735</v>
      </c>
      <c r="F176" s="252" t="s">
        <v>736</v>
      </c>
      <c r="G176" s="253"/>
      <c r="H176" s="253"/>
      <c r="I176" s="253"/>
      <c r="J176" s="173" t="s">
        <v>675</v>
      </c>
      <c r="K176" s="174">
        <v>1</v>
      </c>
      <c r="L176" s="254">
        <v>0</v>
      </c>
      <c r="M176" s="253"/>
      <c r="N176" s="255">
        <f t="shared" si="35"/>
        <v>0</v>
      </c>
      <c r="O176" s="249"/>
      <c r="P176" s="249"/>
      <c r="Q176" s="249"/>
      <c r="R176" s="134"/>
      <c r="T176" s="167" t="s">
        <v>18</v>
      </c>
      <c r="U176" s="41" t="s">
        <v>42</v>
      </c>
      <c r="V176" s="33"/>
      <c r="W176" s="168">
        <f t="shared" si="36"/>
        <v>0</v>
      </c>
      <c r="X176" s="168">
        <v>0.009</v>
      </c>
      <c r="Y176" s="168">
        <f t="shared" si="37"/>
        <v>0.009</v>
      </c>
      <c r="Z176" s="168">
        <v>0</v>
      </c>
      <c r="AA176" s="169">
        <f t="shared" si="38"/>
        <v>0</v>
      </c>
      <c r="AR176" s="15" t="s">
        <v>154</v>
      </c>
      <c r="AT176" s="15" t="s">
        <v>151</v>
      </c>
      <c r="AU176" s="15" t="s">
        <v>84</v>
      </c>
      <c r="AY176" s="15" t="s">
        <v>143</v>
      </c>
      <c r="BE176" s="110">
        <f t="shared" si="39"/>
        <v>0</v>
      </c>
      <c r="BF176" s="110">
        <f t="shared" si="40"/>
        <v>0</v>
      </c>
      <c r="BG176" s="110">
        <f t="shared" si="41"/>
        <v>0</v>
      </c>
      <c r="BH176" s="110">
        <f t="shared" si="42"/>
        <v>0</v>
      </c>
      <c r="BI176" s="110">
        <f t="shared" si="43"/>
        <v>0</v>
      </c>
      <c r="BJ176" s="15" t="s">
        <v>84</v>
      </c>
      <c r="BK176" s="170">
        <f t="shared" si="44"/>
        <v>0</v>
      </c>
      <c r="BL176" s="15" t="s">
        <v>148</v>
      </c>
      <c r="BM176" s="15" t="s">
        <v>737</v>
      </c>
    </row>
    <row r="177" spans="2:65" s="1" customFormat="1" ht="31.5" customHeight="1">
      <c r="B177" s="132"/>
      <c r="C177" s="162" t="s">
        <v>283</v>
      </c>
      <c r="D177" s="162" t="s">
        <v>144</v>
      </c>
      <c r="E177" s="163" t="s">
        <v>738</v>
      </c>
      <c r="F177" s="248" t="s">
        <v>739</v>
      </c>
      <c r="G177" s="249"/>
      <c r="H177" s="249"/>
      <c r="I177" s="249"/>
      <c r="J177" s="164" t="s">
        <v>147</v>
      </c>
      <c r="K177" s="165">
        <v>0.75</v>
      </c>
      <c r="L177" s="250">
        <v>0</v>
      </c>
      <c r="M177" s="249"/>
      <c r="N177" s="251">
        <f t="shared" si="35"/>
        <v>0</v>
      </c>
      <c r="O177" s="249"/>
      <c r="P177" s="249"/>
      <c r="Q177" s="249"/>
      <c r="R177" s="134"/>
      <c r="T177" s="167" t="s">
        <v>18</v>
      </c>
      <c r="U177" s="41" t="s">
        <v>42</v>
      </c>
      <c r="V177" s="33"/>
      <c r="W177" s="168">
        <f t="shared" si="36"/>
        <v>0</v>
      </c>
      <c r="X177" s="168">
        <v>0.00794</v>
      </c>
      <c r="Y177" s="168">
        <f t="shared" si="37"/>
        <v>0.005954999999999999</v>
      </c>
      <c r="Z177" s="168">
        <v>0</v>
      </c>
      <c r="AA177" s="169">
        <f t="shared" si="38"/>
        <v>0</v>
      </c>
      <c r="AR177" s="15" t="s">
        <v>148</v>
      </c>
      <c r="AT177" s="15" t="s">
        <v>144</v>
      </c>
      <c r="AU177" s="15" t="s">
        <v>84</v>
      </c>
      <c r="AY177" s="15" t="s">
        <v>143</v>
      </c>
      <c r="BE177" s="110">
        <f t="shared" si="39"/>
        <v>0</v>
      </c>
      <c r="BF177" s="110">
        <f t="shared" si="40"/>
        <v>0</v>
      </c>
      <c r="BG177" s="110">
        <f t="shared" si="41"/>
        <v>0</v>
      </c>
      <c r="BH177" s="110">
        <f t="shared" si="42"/>
        <v>0</v>
      </c>
      <c r="BI177" s="110">
        <f t="shared" si="43"/>
        <v>0</v>
      </c>
      <c r="BJ177" s="15" t="s">
        <v>84</v>
      </c>
      <c r="BK177" s="170">
        <f t="shared" si="44"/>
        <v>0</v>
      </c>
      <c r="BL177" s="15" t="s">
        <v>148</v>
      </c>
      <c r="BM177" s="15" t="s">
        <v>740</v>
      </c>
    </row>
    <row r="178" spans="2:65" s="1" customFormat="1" ht="22.5" customHeight="1">
      <c r="B178" s="132"/>
      <c r="C178" s="171" t="s">
        <v>287</v>
      </c>
      <c r="D178" s="171" t="s">
        <v>151</v>
      </c>
      <c r="E178" s="172" t="s">
        <v>741</v>
      </c>
      <c r="F178" s="252" t="s">
        <v>742</v>
      </c>
      <c r="G178" s="253"/>
      <c r="H178" s="253"/>
      <c r="I178" s="253"/>
      <c r="J178" s="173" t="s">
        <v>147</v>
      </c>
      <c r="K178" s="174">
        <v>0.75</v>
      </c>
      <c r="L178" s="254">
        <v>0</v>
      </c>
      <c r="M178" s="253"/>
      <c r="N178" s="255">
        <f t="shared" si="35"/>
        <v>0</v>
      </c>
      <c r="O178" s="249"/>
      <c r="P178" s="249"/>
      <c r="Q178" s="249"/>
      <c r="R178" s="134"/>
      <c r="T178" s="167" t="s">
        <v>18</v>
      </c>
      <c r="U178" s="41" t="s">
        <v>42</v>
      </c>
      <c r="V178" s="33"/>
      <c r="W178" s="168">
        <f t="shared" si="36"/>
        <v>0</v>
      </c>
      <c r="X178" s="168">
        <v>0.001</v>
      </c>
      <c r="Y178" s="168">
        <f t="shared" si="37"/>
        <v>0.00075</v>
      </c>
      <c r="Z178" s="168">
        <v>0</v>
      </c>
      <c r="AA178" s="169">
        <f t="shared" si="38"/>
        <v>0</v>
      </c>
      <c r="AR178" s="15" t="s">
        <v>154</v>
      </c>
      <c r="AT178" s="15" t="s">
        <v>151</v>
      </c>
      <c r="AU178" s="15" t="s">
        <v>84</v>
      </c>
      <c r="AY178" s="15" t="s">
        <v>143</v>
      </c>
      <c r="BE178" s="110">
        <f t="shared" si="39"/>
        <v>0</v>
      </c>
      <c r="BF178" s="110">
        <f t="shared" si="40"/>
        <v>0</v>
      </c>
      <c r="BG178" s="110">
        <f t="shared" si="41"/>
        <v>0</v>
      </c>
      <c r="BH178" s="110">
        <f t="shared" si="42"/>
        <v>0</v>
      </c>
      <c r="BI178" s="110">
        <f t="shared" si="43"/>
        <v>0</v>
      </c>
      <c r="BJ178" s="15" t="s">
        <v>84</v>
      </c>
      <c r="BK178" s="170">
        <f t="shared" si="44"/>
        <v>0</v>
      </c>
      <c r="BL178" s="15" t="s">
        <v>148</v>
      </c>
      <c r="BM178" s="15" t="s">
        <v>743</v>
      </c>
    </row>
    <row r="179" spans="2:63" s="10" customFormat="1" ht="29.25" customHeight="1">
      <c r="B179" s="151"/>
      <c r="C179" s="152"/>
      <c r="D179" s="161" t="s">
        <v>619</v>
      </c>
      <c r="E179" s="161"/>
      <c r="F179" s="161"/>
      <c r="G179" s="161"/>
      <c r="H179" s="161"/>
      <c r="I179" s="161"/>
      <c r="J179" s="161"/>
      <c r="K179" s="161"/>
      <c r="L179" s="161"/>
      <c r="M179" s="161"/>
      <c r="N179" s="264">
        <f>BK179</f>
        <v>0</v>
      </c>
      <c r="O179" s="265"/>
      <c r="P179" s="265"/>
      <c r="Q179" s="265"/>
      <c r="R179" s="154"/>
      <c r="T179" s="155"/>
      <c r="U179" s="152"/>
      <c r="V179" s="152"/>
      <c r="W179" s="156">
        <f>SUM(W180:W183)</f>
        <v>0</v>
      </c>
      <c r="X179" s="152"/>
      <c r="Y179" s="156">
        <f>SUM(Y180:Y183)</f>
        <v>3.5598564</v>
      </c>
      <c r="Z179" s="152"/>
      <c r="AA179" s="157">
        <f>SUM(AA180:AA183)</f>
        <v>0</v>
      </c>
      <c r="AR179" s="158" t="s">
        <v>82</v>
      </c>
      <c r="AT179" s="159" t="s">
        <v>74</v>
      </c>
      <c r="AU179" s="159" t="s">
        <v>82</v>
      </c>
      <c r="AY179" s="158" t="s">
        <v>143</v>
      </c>
      <c r="BK179" s="160">
        <f>SUM(BK180:BK183)</f>
        <v>0</v>
      </c>
    </row>
    <row r="180" spans="2:65" s="1" customFormat="1" ht="44.25" customHeight="1">
      <c r="B180" s="132"/>
      <c r="C180" s="162" t="s">
        <v>291</v>
      </c>
      <c r="D180" s="162" t="s">
        <v>144</v>
      </c>
      <c r="E180" s="163" t="s">
        <v>744</v>
      </c>
      <c r="F180" s="248" t="s">
        <v>745</v>
      </c>
      <c r="G180" s="249"/>
      <c r="H180" s="249"/>
      <c r="I180" s="249"/>
      <c r="J180" s="164" t="s">
        <v>685</v>
      </c>
      <c r="K180" s="165">
        <v>70.84</v>
      </c>
      <c r="L180" s="250">
        <v>0</v>
      </c>
      <c r="M180" s="249"/>
      <c r="N180" s="251">
        <f>ROUND(L180*K180,3)</f>
        <v>0</v>
      </c>
      <c r="O180" s="249"/>
      <c r="P180" s="249"/>
      <c r="Q180" s="249"/>
      <c r="R180" s="134"/>
      <c r="T180" s="167" t="s">
        <v>18</v>
      </c>
      <c r="U180" s="41" t="s">
        <v>42</v>
      </c>
      <c r="V180" s="33"/>
      <c r="W180" s="168">
        <f>V180*K180</f>
        <v>0</v>
      </c>
      <c r="X180" s="168">
        <v>0.02572</v>
      </c>
      <c r="Y180" s="168">
        <f>X180*K180</f>
        <v>1.8220048</v>
      </c>
      <c r="Z180" s="168">
        <v>0</v>
      </c>
      <c r="AA180" s="169">
        <f>Z180*K180</f>
        <v>0</v>
      </c>
      <c r="AR180" s="15" t="s">
        <v>148</v>
      </c>
      <c r="AT180" s="15" t="s">
        <v>144</v>
      </c>
      <c r="AU180" s="15" t="s">
        <v>84</v>
      </c>
      <c r="AY180" s="15" t="s">
        <v>143</v>
      </c>
      <c r="BE180" s="110">
        <f>IF(U180="základná",N180,0)</f>
        <v>0</v>
      </c>
      <c r="BF180" s="110">
        <f>IF(U180="znížená",N180,0)</f>
        <v>0</v>
      </c>
      <c r="BG180" s="110">
        <f>IF(U180="zákl. prenesená",N180,0)</f>
        <v>0</v>
      </c>
      <c r="BH180" s="110">
        <f>IF(U180="zníž. prenesená",N180,0)</f>
        <v>0</v>
      </c>
      <c r="BI180" s="110">
        <f>IF(U180="nulová",N180,0)</f>
        <v>0</v>
      </c>
      <c r="BJ180" s="15" t="s">
        <v>84</v>
      </c>
      <c r="BK180" s="170">
        <f>ROUND(L180*K180,3)</f>
        <v>0</v>
      </c>
      <c r="BL180" s="15" t="s">
        <v>148</v>
      </c>
      <c r="BM180" s="15" t="s">
        <v>746</v>
      </c>
    </row>
    <row r="181" spans="2:65" s="1" customFormat="1" ht="44.25" customHeight="1">
      <c r="B181" s="132"/>
      <c r="C181" s="162" t="s">
        <v>295</v>
      </c>
      <c r="D181" s="162" t="s">
        <v>144</v>
      </c>
      <c r="E181" s="163" t="s">
        <v>747</v>
      </c>
      <c r="F181" s="248" t="s">
        <v>748</v>
      </c>
      <c r="G181" s="249"/>
      <c r="H181" s="249"/>
      <c r="I181" s="249"/>
      <c r="J181" s="164" t="s">
        <v>685</v>
      </c>
      <c r="K181" s="165">
        <v>70.84</v>
      </c>
      <c r="L181" s="250">
        <v>0</v>
      </c>
      <c r="M181" s="249"/>
      <c r="N181" s="251">
        <f>ROUND(L181*K181,3)</f>
        <v>0</v>
      </c>
      <c r="O181" s="249"/>
      <c r="P181" s="249"/>
      <c r="Q181" s="249"/>
      <c r="R181" s="134"/>
      <c r="T181" s="167" t="s">
        <v>18</v>
      </c>
      <c r="U181" s="41" t="s">
        <v>42</v>
      </c>
      <c r="V181" s="33"/>
      <c r="W181" s="168">
        <f>V181*K181</f>
        <v>0</v>
      </c>
      <c r="X181" s="168">
        <v>0.02399</v>
      </c>
      <c r="Y181" s="168">
        <f>X181*K181</f>
        <v>1.6994516000000002</v>
      </c>
      <c r="Z181" s="168">
        <v>0</v>
      </c>
      <c r="AA181" s="169">
        <f>Z181*K181</f>
        <v>0</v>
      </c>
      <c r="AR181" s="15" t="s">
        <v>148</v>
      </c>
      <c r="AT181" s="15" t="s">
        <v>144</v>
      </c>
      <c r="AU181" s="15" t="s">
        <v>84</v>
      </c>
      <c r="AY181" s="15" t="s">
        <v>143</v>
      </c>
      <c r="BE181" s="110">
        <f>IF(U181="základná",N181,0)</f>
        <v>0</v>
      </c>
      <c r="BF181" s="110">
        <f>IF(U181="znížená",N181,0)</f>
        <v>0</v>
      </c>
      <c r="BG181" s="110">
        <f>IF(U181="zákl. prenesená",N181,0)</f>
        <v>0</v>
      </c>
      <c r="BH181" s="110">
        <f>IF(U181="zníž. prenesená",N181,0)</f>
        <v>0</v>
      </c>
      <c r="BI181" s="110">
        <f>IF(U181="nulová",N181,0)</f>
        <v>0</v>
      </c>
      <c r="BJ181" s="15" t="s">
        <v>84</v>
      </c>
      <c r="BK181" s="170">
        <f>ROUND(L181*K181,3)</f>
        <v>0</v>
      </c>
      <c r="BL181" s="15" t="s">
        <v>148</v>
      </c>
      <c r="BM181" s="15" t="s">
        <v>749</v>
      </c>
    </row>
    <row r="182" spans="2:65" s="1" customFormat="1" ht="57" customHeight="1">
      <c r="B182" s="132"/>
      <c r="C182" s="162" t="s">
        <v>299</v>
      </c>
      <c r="D182" s="162" t="s">
        <v>144</v>
      </c>
      <c r="E182" s="163" t="s">
        <v>750</v>
      </c>
      <c r="F182" s="248" t="s">
        <v>751</v>
      </c>
      <c r="G182" s="249"/>
      <c r="H182" s="249"/>
      <c r="I182" s="249"/>
      <c r="J182" s="164" t="s">
        <v>685</v>
      </c>
      <c r="K182" s="165">
        <v>70.84</v>
      </c>
      <c r="L182" s="250">
        <v>0</v>
      </c>
      <c r="M182" s="249"/>
      <c r="N182" s="251">
        <f>ROUND(L182*K182,3)</f>
        <v>0</v>
      </c>
      <c r="O182" s="249"/>
      <c r="P182" s="249"/>
      <c r="Q182" s="249"/>
      <c r="R182" s="134"/>
      <c r="T182" s="167" t="s">
        <v>18</v>
      </c>
      <c r="U182" s="41" t="s">
        <v>42</v>
      </c>
      <c r="V182" s="33"/>
      <c r="W182" s="168">
        <f>V182*K182</f>
        <v>0</v>
      </c>
      <c r="X182" s="168">
        <v>0</v>
      </c>
      <c r="Y182" s="168">
        <f>X182*K182</f>
        <v>0</v>
      </c>
      <c r="Z182" s="168">
        <v>0</v>
      </c>
      <c r="AA182" s="169">
        <f>Z182*K182</f>
        <v>0</v>
      </c>
      <c r="AR182" s="15" t="s">
        <v>148</v>
      </c>
      <c r="AT182" s="15" t="s">
        <v>144</v>
      </c>
      <c r="AU182" s="15" t="s">
        <v>84</v>
      </c>
      <c r="AY182" s="15" t="s">
        <v>143</v>
      </c>
      <c r="BE182" s="110">
        <f>IF(U182="základná",N182,0)</f>
        <v>0</v>
      </c>
      <c r="BF182" s="110">
        <f>IF(U182="znížená",N182,0)</f>
        <v>0</v>
      </c>
      <c r="BG182" s="110">
        <f>IF(U182="zákl. prenesená",N182,0)</f>
        <v>0</v>
      </c>
      <c r="BH182" s="110">
        <f>IF(U182="zníž. prenesená",N182,0)</f>
        <v>0</v>
      </c>
      <c r="BI182" s="110">
        <f>IF(U182="nulová",N182,0)</f>
        <v>0</v>
      </c>
      <c r="BJ182" s="15" t="s">
        <v>84</v>
      </c>
      <c r="BK182" s="170">
        <f>ROUND(L182*K182,3)</f>
        <v>0</v>
      </c>
      <c r="BL182" s="15" t="s">
        <v>148</v>
      </c>
      <c r="BM182" s="15" t="s">
        <v>752</v>
      </c>
    </row>
    <row r="183" spans="2:65" s="1" customFormat="1" ht="31.5" customHeight="1">
      <c r="B183" s="132"/>
      <c r="C183" s="162" t="s">
        <v>303</v>
      </c>
      <c r="D183" s="162" t="s">
        <v>144</v>
      </c>
      <c r="E183" s="163" t="s">
        <v>753</v>
      </c>
      <c r="F183" s="248" t="s">
        <v>754</v>
      </c>
      <c r="G183" s="249"/>
      <c r="H183" s="249"/>
      <c r="I183" s="249"/>
      <c r="J183" s="164" t="s">
        <v>685</v>
      </c>
      <c r="K183" s="165">
        <v>20</v>
      </c>
      <c r="L183" s="250">
        <v>0</v>
      </c>
      <c r="M183" s="249"/>
      <c r="N183" s="251">
        <f>ROUND(L183*K183,3)</f>
        <v>0</v>
      </c>
      <c r="O183" s="249"/>
      <c r="P183" s="249"/>
      <c r="Q183" s="249"/>
      <c r="R183" s="134"/>
      <c r="T183" s="167" t="s">
        <v>18</v>
      </c>
      <c r="U183" s="41" t="s">
        <v>42</v>
      </c>
      <c r="V183" s="33"/>
      <c r="W183" s="168">
        <f>V183*K183</f>
        <v>0</v>
      </c>
      <c r="X183" s="168">
        <v>0.00192</v>
      </c>
      <c r="Y183" s="168">
        <f>X183*K183</f>
        <v>0.038400000000000004</v>
      </c>
      <c r="Z183" s="168">
        <v>0</v>
      </c>
      <c r="AA183" s="169">
        <f>Z183*K183</f>
        <v>0</v>
      </c>
      <c r="AR183" s="15" t="s">
        <v>148</v>
      </c>
      <c r="AT183" s="15" t="s">
        <v>144</v>
      </c>
      <c r="AU183" s="15" t="s">
        <v>84</v>
      </c>
      <c r="AY183" s="15" t="s">
        <v>143</v>
      </c>
      <c r="BE183" s="110">
        <f>IF(U183="základná",N183,0)</f>
        <v>0</v>
      </c>
      <c r="BF183" s="110">
        <f>IF(U183="znížená",N183,0)</f>
        <v>0</v>
      </c>
      <c r="BG183" s="110">
        <f>IF(U183="zákl. prenesená",N183,0)</f>
        <v>0</v>
      </c>
      <c r="BH183" s="110">
        <f>IF(U183="zníž. prenesená",N183,0)</f>
        <v>0</v>
      </c>
      <c r="BI183" s="110">
        <f>IF(U183="nulová",N183,0)</f>
        <v>0</v>
      </c>
      <c r="BJ183" s="15" t="s">
        <v>84</v>
      </c>
      <c r="BK183" s="170">
        <f>ROUND(L183*K183,3)</f>
        <v>0</v>
      </c>
      <c r="BL183" s="15" t="s">
        <v>148</v>
      </c>
      <c r="BM183" s="15" t="s">
        <v>755</v>
      </c>
    </row>
    <row r="184" spans="2:63" s="10" customFormat="1" ht="29.25" customHeight="1">
      <c r="B184" s="151"/>
      <c r="C184" s="152"/>
      <c r="D184" s="161" t="s">
        <v>620</v>
      </c>
      <c r="E184" s="161"/>
      <c r="F184" s="161"/>
      <c r="G184" s="161"/>
      <c r="H184" s="161"/>
      <c r="I184" s="161"/>
      <c r="J184" s="161"/>
      <c r="K184" s="161"/>
      <c r="L184" s="161"/>
      <c r="M184" s="161"/>
      <c r="N184" s="264">
        <f>BK184</f>
        <v>0</v>
      </c>
      <c r="O184" s="265"/>
      <c r="P184" s="265"/>
      <c r="Q184" s="265"/>
      <c r="R184" s="154"/>
      <c r="T184" s="155"/>
      <c r="U184" s="152"/>
      <c r="V184" s="152"/>
      <c r="W184" s="156">
        <f>W185</f>
        <v>0</v>
      </c>
      <c r="X184" s="152"/>
      <c r="Y184" s="156">
        <f>Y185</f>
        <v>0</v>
      </c>
      <c r="Z184" s="152"/>
      <c r="AA184" s="157">
        <f>AA185</f>
        <v>0</v>
      </c>
      <c r="AR184" s="158" t="s">
        <v>82</v>
      </c>
      <c r="AT184" s="159" t="s">
        <v>74</v>
      </c>
      <c r="AU184" s="159" t="s">
        <v>82</v>
      </c>
      <c r="AY184" s="158" t="s">
        <v>143</v>
      </c>
      <c r="BK184" s="160">
        <f>BK185</f>
        <v>0</v>
      </c>
    </row>
    <row r="185" spans="2:65" s="1" customFormat="1" ht="44.25" customHeight="1">
      <c r="B185" s="132"/>
      <c r="C185" s="162" t="s">
        <v>307</v>
      </c>
      <c r="D185" s="162" t="s">
        <v>144</v>
      </c>
      <c r="E185" s="163" t="s">
        <v>756</v>
      </c>
      <c r="F185" s="248" t="s">
        <v>757</v>
      </c>
      <c r="G185" s="249"/>
      <c r="H185" s="249"/>
      <c r="I185" s="249"/>
      <c r="J185" s="164" t="s">
        <v>653</v>
      </c>
      <c r="K185" s="165">
        <v>213.695</v>
      </c>
      <c r="L185" s="250">
        <v>0</v>
      </c>
      <c r="M185" s="249"/>
      <c r="N185" s="251">
        <f>ROUND(L185*K185,3)</f>
        <v>0</v>
      </c>
      <c r="O185" s="249"/>
      <c r="P185" s="249"/>
      <c r="Q185" s="249"/>
      <c r="R185" s="134"/>
      <c r="T185" s="167" t="s">
        <v>18</v>
      </c>
      <c r="U185" s="41" t="s">
        <v>42</v>
      </c>
      <c r="V185" s="33"/>
      <c r="W185" s="168">
        <f>V185*K185</f>
        <v>0</v>
      </c>
      <c r="X185" s="168">
        <v>0</v>
      </c>
      <c r="Y185" s="168">
        <f>X185*K185</f>
        <v>0</v>
      </c>
      <c r="Z185" s="168">
        <v>0</v>
      </c>
      <c r="AA185" s="169">
        <f>Z185*K185</f>
        <v>0</v>
      </c>
      <c r="AR185" s="15" t="s">
        <v>148</v>
      </c>
      <c r="AT185" s="15" t="s">
        <v>144</v>
      </c>
      <c r="AU185" s="15" t="s">
        <v>84</v>
      </c>
      <c r="AY185" s="15" t="s">
        <v>143</v>
      </c>
      <c r="BE185" s="110">
        <f>IF(U185="základná",N185,0)</f>
        <v>0</v>
      </c>
      <c r="BF185" s="110">
        <f>IF(U185="znížená",N185,0)</f>
        <v>0</v>
      </c>
      <c r="BG185" s="110">
        <f>IF(U185="zákl. prenesená",N185,0)</f>
        <v>0</v>
      </c>
      <c r="BH185" s="110">
        <f>IF(U185="zníž. prenesená",N185,0)</f>
        <v>0</v>
      </c>
      <c r="BI185" s="110">
        <f>IF(U185="nulová",N185,0)</f>
        <v>0</v>
      </c>
      <c r="BJ185" s="15" t="s">
        <v>84</v>
      </c>
      <c r="BK185" s="170">
        <f>ROUND(L185*K185,3)</f>
        <v>0</v>
      </c>
      <c r="BL185" s="15" t="s">
        <v>148</v>
      </c>
      <c r="BM185" s="15" t="s">
        <v>758</v>
      </c>
    </row>
    <row r="186" spans="2:63" s="10" customFormat="1" ht="36.75" customHeight="1">
      <c r="B186" s="151"/>
      <c r="C186" s="152"/>
      <c r="D186" s="153" t="s">
        <v>621</v>
      </c>
      <c r="E186" s="153"/>
      <c r="F186" s="153"/>
      <c r="G186" s="153"/>
      <c r="H186" s="153"/>
      <c r="I186" s="153"/>
      <c r="J186" s="153"/>
      <c r="K186" s="153"/>
      <c r="L186" s="153"/>
      <c r="M186" s="153"/>
      <c r="N186" s="270">
        <f>BK186</f>
        <v>0</v>
      </c>
      <c r="O186" s="271"/>
      <c r="P186" s="271"/>
      <c r="Q186" s="271"/>
      <c r="R186" s="154"/>
      <c r="T186" s="155"/>
      <c r="U186" s="152"/>
      <c r="V186" s="152"/>
      <c r="W186" s="156">
        <f>W187+W193+W201+W204+W213+W218+W225+W227+W229+W232</f>
        <v>0</v>
      </c>
      <c r="X186" s="152"/>
      <c r="Y186" s="156">
        <f>Y187+Y193+Y201+Y204+Y213+Y218+Y225+Y227+Y229+Y232</f>
        <v>4.337367400000001</v>
      </c>
      <c r="Z186" s="152"/>
      <c r="AA186" s="157">
        <f>AA187+AA193+AA201+AA204+AA213+AA218+AA225+AA227+AA229+AA232</f>
        <v>0</v>
      </c>
      <c r="AR186" s="158" t="s">
        <v>84</v>
      </c>
      <c r="AT186" s="159" t="s">
        <v>74</v>
      </c>
      <c r="AU186" s="159" t="s">
        <v>75</v>
      </c>
      <c r="AY186" s="158" t="s">
        <v>143</v>
      </c>
      <c r="BK186" s="160">
        <f>BK187+BK193+BK201+BK204+BK213+BK218+BK225+BK227+BK229+BK232</f>
        <v>0</v>
      </c>
    </row>
    <row r="187" spans="2:63" s="10" customFormat="1" ht="19.5" customHeight="1">
      <c r="B187" s="151"/>
      <c r="C187" s="152"/>
      <c r="D187" s="161" t="s">
        <v>622</v>
      </c>
      <c r="E187" s="161"/>
      <c r="F187" s="161"/>
      <c r="G187" s="161"/>
      <c r="H187" s="161"/>
      <c r="I187" s="161"/>
      <c r="J187" s="161"/>
      <c r="K187" s="161"/>
      <c r="L187" s="161"/>
      <c r="M187" s="161"/>
      <c r="N187" s="262">
        <f>BK187</f>
        <v>0</v>
      </c>
      <c r="O187" s="263"/>
      <c r="P187" s="263"/>
      <c r="Q187" s="263"/>
      <c r="R187" s="154"/>
      <c r="T187" s="155"/>
      <c r="U187" s="152"/>
      <c r="V187" s="152"/>
      <c r="W187" s="156">
        <f>SUM(W188:W192)</f>
        <v>0</v>
      </c>
      <c r="X187" s="152"/>
      <c r="Y187" s="156">
        <f>SUM(Y188:Y192)</f>
        <v>0.210364</v>
      </c>
      <c r="Z187" s="152"/>
      <c r="AA187" s="157">
        <f>SUM(AA188:AA192)</f>
        <v>0</v>
      </c>
      <c r="AR187" s="158" t="s">
        <v>84</v>
      </c>
      <c r="AT187" s="159" t="s">
        <v>74</v>
      </c>
      <c r="AU187" s="159" t="s">
        <v>82</v>
      </c>
      <c r="AY187" s="158" t="s">
        <v>143</v>
      </c>
      <c r="BK187" s="160">
        <f>SUM(BK188:BK192)</f>
        <v>0</v>
      </c>
    </row>
    <row r="188" spans="2:65" s="1" customFormat="1" ht="31.5" customHeight="1">
      <c r="B188" s="132"/>
      <c r="C188" s="162" t="s">
        <v>311</v>
      </c>
      <c r="D188" s="162" t="s">
        <v>144</v>
      </c>
      <c r="E188" s="163" t="s">
        <v>759</v>
      </c>
      <c r="F188" s="248" t="s">
        <v>760</v>
      </c>
      <c r="G188" s="249"/>
      <c r="H188" s="249"/>
      <c r="I188" s="249"/>
      <c r="J188" s="164" t="s">
        <v>685</v>
      </c>
      <c r="K188" s="165">
        <v>31.6</v>
      </c>
      <c r="L188" s="250">
        <v>0</v>
      </c>
      <c r="M188" s="249"/>
      <c r="N188" s="251">
        <f>ROUND(L188*K188,3)</f>
        <v>0</v>
      </c>
      <c r="O188" s="249"/>
      <c r="P188" s="249"/>
      <c r="Q188" s="249"/>
      <c r="R188" s="134"/>
      <c r="T188" s="167" t="s">
        <v>18</v>
      </c>
      <c r="U188" s="41" t="s">
        <v>42</v>
      </c>
      <c r="V188" s="33"/>
      <c r="W188" s="168">
        <f>V188*K188</f>
        <v>0</v>
      </c>
      <c r="X188" s="168">
        <v>0</v>
      </c>
      <c r="Y188" s="168">
        <f>X188*K188</f>
        <v>0</v>
      </c>
      <c r="Z188" s="168">
        <v>0</v>
      </c>
      <c r="AA188" s="169">
        <f>Z188*K188</f>
        <v>0</v>
      </c>
      <c r="AR188" s="15" t="s">
        <v>205</v>
      </c>
      <c r="AT188" s="15" t="s">
        <v>144</v>
      </c>
      <c r="AU188" s="15" t="s">
        <v>84</v>
      </c>
      <c r="AY188" s="15" t="s">
        <v>143</v>
      </c>
      <c r="BE188" s="110">
        <f>IF(U188="základná",N188,0)</f>
        <v>0</v>
      </c>
      <c r="BF188" s="110">
        <f>IF(U188="znížená",N188,0)</f>
        <v>0</v>
      </c>
      <c r="BG188" s="110">
        <f>IF(U188="zákl. prenesená",N188,0)</f>
        <v>0</v>
      </c>
      <c r="BH188" s="110">
        <f>IF(U188="zníž. prenesená",N188,0)</f>
        <v>0</v>
      </c>
      <c r="BI188" s="110">
        <f>IF(U188="nulová",N188,0)</f>
        <v>0</v>
      </c>
      <c r="BJ188" s="15" t="s">
        <v>84</v>
      </c>
      <c r="BK188" s="170">
        <f>ROUND(L188*K188,3)</f>
        <v>0</v>
      </c>
      <c r="BL188" s="15" t="s">
        <v>205</v>
      </c>
      <c r="BM188" s="15" t="s">
        <v>761</v>
      </c>
    </row>
    <row r="189" spans="2:65" s="1" customFormat="1" ht="22.5" customHeight="1">
      <c r="B189" s="132"/>
      <c r="C189" s="171" t="s">
        <v>315</v>
      </c>
      <c r="D189" s="171" t="s">
        <v>151</v>
      </c>
      <c r="E189" s="172" t="s">
        <v>762</v>
      </c>
      <c r="F189" s="252" t="s">
        <v>763</v>
      </c>
      <c r="G189" s="253"/>
      <c r="H189" s="253"/>
      <c r="I189" s="253"/>
      <c r="J189" s="173" t="s">
        <v>653</v>
      </c>
      <c r="K189" s="174">
        <v>0.059</v>
      </c>
      <c r="L189" s="254">
        <v>0</v>
      </c>
      <c r="M189" s="253"/>
      <c r="N189" s="255">
        <f>ROUND(L189*K189,3)</f>
        <v>0</v>
      </c>
      <c r="O189" s="249"/>
      <c r="P189" s="249"/>
      <c r="Q189" s="249"/>
      <c r="R189" s="134"/>
      <c r="T189" s="167" t="s">
        <v>18</v>
      </c>
      <c r="U189" s="41" t="s">
        <v>42</v>
      </c>
      <c r="V189" s="33"/>
      <c r="W189" s="168">
        <f>V189*K189</f>
        <v>0</v>
      </c>
      <c r="X189" s="168">
        <v>1</v>
      </c>
      <c r="Y189" s="168">
        <f>X189*K189</f>
        <v>0.059</v>
      </c>
      <c r="Z189" s="168">
        <v>0</v>
      </c>
      <c r="AA189" s="169">
        <f>Z189*K189</f>
        <v>0</v>
      </c>
      <c r="AR189" s="15" t="s">
        <v>270</v>
      </c>
      <c r="AT189" s="15" t="s">
        <v>151</v>
      </c>
      <c r="AU189" s="15" t="s">
        <v>84</v>
      </c>
      <c r="AY189" s="15" t="s">
        <v>143</v>
      </c>
      <c r="BE189" s="110">
        <f>IF(U189="základná",N189,0)</f>
        <v>0</v>
      </c>
      <c r="BF189" s="110">
        <f>IF(U189="znížená",N189,0)</f>
        <v>0</v>
      </c>
      <c r="BG189" s="110">
        <f>IF(U189="zákl. prenesená",N189,0)</f>
        <v>0</v>
      </c>
      <c r="BH189" s="110">
        <f>IF(U189="zníž. prenesená",N189,0)</f>
        <v>0</v>
      </c>
      <c r="BI189" s="110">
        <f>IF(U189="nulová",N189,0)</f>
        <v>0</v>
      </c>
      <c r="BJ189" s="15" t="s">
        <v>84</v>
      </c>
      <c r="BK189" s="170">
        <f>ROUND(L189*K189,3)</f>
        <v>0</v>
      </c>
      <c r="BL189" s="15" t="s">
        <v>205</v>
      </c>
      <c r="BM189" s="15" t="s">
        <v>764</v>
      </c>
    </row>
    <row r="190" spans="2:65" s="1" customFormat="1" ht="31.5" customHeight="1">
      <c r="B190" s="132"/>
      <c r="C190" s="162" t="s">
        <v>319</v>
      </c>
      <c r="D190" s="162" t="s">
        <v>144</v>
      </c>
      <c r="E190" s="163" t="s">
        <v>765</v>
      </c>
      <c r="F190" s="248" t="s">
        <v>766</v>
      </c>
      <c r="G190" s="249"/>
      <c r="H190" s="249"/>
      <c r="I190" s="249"/>
      <c r="J190" s="164" t="s">
        <v>685</v>
      </c>
      <c r="K190" s="165">
        <v>31.6</v>
      </c>
      <c r="L190" s="250">
        <v>0</v>
      </c>
      <c r="M190" s="249"/>
      <c r="N190" s="251">
        <f>ROUND(L190*K190,3)</f>
        <v>0</v>
      </c>
      <c r="O190" s="249"/>
      <c r="P190" s="249"/>
      <c r="Q190" s="249"/>
      <c r="R190" s="134"/>
      <c r="T190" s="167" t="s">
        <v>18</v>
      </c>
      <c r="U190" s="41" t="s">
        <v>42</v>
      </c>
      <c r="V190" s="33"/>
      <c r="W190" s="168">
        <f>V190*K190</f>
        <v>0</v>
      </c>
      <c r="X190" s="168">
        <v>0.00054</v>
      </c>
      <c r="Y190" s="168">
        <f>X190*K190</f>
        <v>0.017064</v>
      </c>
      <c r="Z190" s="168">
        <v>0</v>
      </c>
      <c r="AA190" s="169">
        <f>Z190*K190</f>
        <v>0</v>
      </c>
      <c r="AR190" s="15" t="s">
        <v>205</v>
      </c>
      <c r="AT190" s="15" t="s">
        <v>144</v>
      </c>
      <c r="AU190" s="15" t="s">
        <v>84</v>
      </c>
      <c r="AY190" s="15" t="s">
        <v>143</v>
      </c>
      <c r="BE190" s="110">
        <f>IF(U190="základná",N190,0)</f>
        <v>0</v>
      </c>
      <c r="BF190" s="110">
        <f>IF(U190="znížená",N190,0)</f>
        <v>0</v>
      </c>
      <c r="BG190" s="110">
        <f>IF(U190="zákl. prenesená",N190,0)</f>
        <v>0</v>
      </c>
      <c r="BH190" s="110">
        <f>IF(U190="zníž. prenesená",N190,0)</f>
        <v>0</v>
      </c>
      <c r="BI190" s="110">
        <f>IF(U190="nulová",N190,0)</f>
        <v>0</v>
      </c>
      <c r="BJ190" s="15" t="s">
        <v>84</v>
      </c>
      <c r="BK190" s="170">
        <f>ROUND(L190*K190,3)</f>
        <v>0</v>
      </c>
      <c r="BL190" s="15" t="s">
        <v>205</v>
      </c>
      <c r="BM190" s="15" t="s">
        <v>767</v>
      </c>
    </row>
    <row r="191" spans="2:65" s="1" customFormat="1" ht="31.5" customHeight="1">
      <c r="B191" s="132"/>
      <c r="C191" s="171" t="s">
        <v>323</v>
      </c>
      <c r="D191" s="171" t="s">
        <v>151</v>
      </c>
      <c r="E191" s="172" t="s">
        <v>768</v>
      </c>
      <c r="F191" s="252" t="s">
        <v>769</v>
      </c>
      <c r="G191" s="253"/>
      <c r="H191" s="253"/>
      <c r="I191" s="253"/>
      <c r="J191" s="173" t="s">
        <v>685</v>
      </c>
      <c r="K191" s="174">
        <v>31.6</v>
      </c>
      <c r="L191" s="254">
        <v>0</v>
      </c>
      <c r="M191" s="253"/>
      <c r="N191" s="255">
        <f>ROUND(L191*K191,3)</f>
        <v>0</v>
      </c>
      <c r="O191" s="249"/>
      <c r="P191" s="249"/>
      <c r="Q191" s="249"/>
      <c r="R191" s="134"/>
      <c r="T191" s="167" t="s">
        <v>18</v>
      </c>
      <c r="U191" s="41" t="s">
        <v>42</v>
      </c>
      <c r="V191" s="33"/>
      <c r="W191" s="168">
        <f>V191*K191</f>
        <v>0</v>
      </c>
      <c r="X191" s="168">
        <v>0.00425</v>
      </c>
      <c r="Y191" s="168">
        <f>X191*K191</f>
        <v>0.1343</v>
      </c>
      <c r="Z191" s="168">
        <v>0</v>
      </c>
      <c r="AA191" s="169">
        <f>Z191*K191</f>
        <v>0</v>
      </c>
      <c r="AR191" s="15" t="s">
        <v>270</v>
      </c>
      <c r="AT191" s="15" t="s">
        <v>151</v>
      </c>
      <c r="AU191" s="15" t="s">
        <v>84</v>
      </c>
      <c r="AY191" s="15" t="s">
        <v>143</v>
      </c>
      <c r="BE191" s="110">
        <f>IF(U191="základná",N191,0)</f>
        <v>0</v>
      </c>
      <c r="BF191" s="110">
        <f>IF(U191="znížená",N191,0)</f>
        <v>0</v>
      </c>
      <c r="BG191" s="110">
        <f>IF(U191="zákl. prenesená",N191,0)</f>
        <v>0</v>
      </c>
      <c r="BH191" s="110">
        <f>IF(U191="zníž. prenesená",N191,0)</f>
        <v>0</v>
      </c>
      <c r="BI191" s="110">
        <f>IF(U191="nulová",N191,0)</f>
        <v>0</v>
      </c>
      <c r="BJ191" s="15" t="s">
        <v>84</v>
      </c>
      <c r="BK191" s="170">
        <f>ROUND(L191*K191,3)</f>
        <v>0</v>
      </c>
      <c r="BL191" s="15" t="s">
        <v>205</v>
      </c>
      <c r="BM191" s="15" t="s">
        <v>770</v>
      </c>
    </row>
    <row r="192" spans="2:65" s="1" customFormat="1" ht="31.5" customHeight="1">
      <c r="B192" s="132"/>
      <c r="C192" s="162" t="s">
        <v>327</v>
      </c>
      <c r="D192" s="162" t="s">
        <v>144</v>
      </c>
      <c r="E192" s="163" t="s">
        <v>771</v>
      </c>
      <c r="F192" s="248" t="s">
        <v>772</v>
      </c>
      <c r="G192" s="249"/>
      <c r="H192" s="249"/>
      <c r="I192" s="249"/>
      <c r="J192" s="164" t="s">
        <v>653</v>
      </c>
      <c r="K192" s="165">
        <v>0.47</v>
      </c>
      <c r="L192" s="250">
        <v>0</v>
      </c>
      <c r="M192" s="249"/>
      <c r="N192" s="251">
        <f>ROUND(L192*K192,3)</f>
        <v>0</v>
      </c>
      <c r="O192" s="249"/>
      <c r="P192" s="249"/>
      <c r="Q192" s="249"/>
      <c r="R192" s="134"/>
      <c r="T192" s="167" t="s">
        <v>18</v>
      </c>
      <c r="U192" s="41" t="s">
        <v>42</v>
      </c>
      <c r="V192" s="33"/>
      <c r="W192" s="168">
        <f>V192*K192</f>
        <v>0</v>
      </c>
      <c r="X192" s="168">
        <v>0</v>
      </c>
      <c r="Y192" s="168">
        <f>X192*K192</f>
        <v>0</v>
      </c>
      <c r="Z192" s="168">
        <v>0</v>
      </c>
      <c r="AA192" s="169">
        <f>Z192*K192</f>
        <v>0</v>
      </c>
      <c r="AR192" s="15" t="s">
        <v>205</v>
      </c>
      <c r="AT192" s="15" t="s">
        <v>144</v>
      </c>
      <c r="AU192" s="15" t="s">
        <v>84</v>
      </c>
      <c r="AY192" s="15" t="s">
        <v>143</v>
      </c>
      <c r="BE192" s="110">
        <f>IF(U192="základná",N192,0)</f>
        <v>0</v>
      </c>
      <c r="BF192" s="110">
        <f>IF(U192="znížená",N192,0)</f>
        <v>0</v>
      </c>
      <c r="BG192" s="110">
        <f>IF(U192="zákl. prenesená",N192,0)</f>
        <v>0</v>
      </c>
      <c r="BH192" s="110">
        <f>IF(U192="zníž. prenesená",N192,0)</f>
        <v>0</v>
      </c>
      <c r="BI192" s="110">
        <f>IF(U192="nulová",N192,0)</f>
        <v>0</v>
      </c>
      <c r="BJ192" s="15" t="s">
        <v>84</v>
      </c>
      <c r="BK192" s="170">
        <f>ROUND(L192*K192,3)</f>
        <v>0</v>
      </c>
      <c r="BL192" s="15" t="s">
        <v>205</v>
      </c>
      <c r="BM192" s="15" t="s">
        <v>773</v>
      </c>
    </row>
    <row r="193" spans="2:63" s="10" customFormat="1" ht="29.25" customHeight="1">
      <c r="B193" s="151"/>
      <c r="C193" s="152"/>
      <c r="D193" s="161" t="s">
        <v>623</v>
      </c>
      <c r="E193" s="161"/>
      <c r="F193" s="161"/>
      <c r="G193" s="161"/>
      <c r="H193" s="161"/>
      <c r="I193" s="161"/>
      <c r="J193" s="161"/>
      <c r="K193" s="161"/>
      <c r="L193" s="161"/>
      <c r="M193" s="161"/>
      <c r="N193" s="264">
        <f>BK193</f>
        <v>0</v>
      </c>
      <c r="O193" s="265"/>
      <c r="P193" s="265"/>
      <c r="Q193" s="265"/>
      <c r="R193" s="154"/>
      <c r="T193" s="155"/>
      <c r="U193" s="152"/>
      <c r="V193" s="152"/>
      <c r="W193" s="156">
        <f>SUM(W194:W200)</f>
        <v>0</v>
      </c>
      <c r="X193" s="152"/>
      <c r="Y193" s="156">
        <f>SUM(Y194:Y200)</f>
        <v>0.12153359999999999</v>
      </c>
      <c r="Z193" s="152"/>
      <c r="AA193" s="157">
        <f>SUM(AA194:AA200)</f>
        <v>0</v>
      </c>
      <c r="AR193" s="158" t="s">
        <v>84</v>
      </c>
      <c r="AT193" s="159" t="s">
        <v>74</v>
      </c>
      <c r="AU193" s="159" t="s">
        <v>82</v>
      </c>
      <c r="AY193" s="158" t="s">
        <v>143</v>
      </c>
      <c r="BK193" s="160">
        <f>SUM(BK194:BK200)</f>
        <v>0</v>
      </c>
    </row>
    <row r="194" spans="2:65" s="1" customFormat="1" ht="22.5" customHeight="1">
      <c r="B194" s="132"/>
      <c r="C194" s="162" t="s">
        <v>331</v>
      </c>
      <c r="D194" s="162" t="s">
        <v>144</v>
      </c>
      <c r="E194" s="163" t="s">
        <v>774</v>
      </c>
      <c r="F194" s="248" t="s">
        <v>775</v>
      </c>
      <c r="G194" s="249"/>
      <c r="H194" s="249"/>
      <c r="I194" s="249"/>
      <c r="J194" s="164" t="s">
        <v>685</v>
      </c>
      <c r="K194" s="165">
        <v>31.6</v>
      </c>
      <c r="L194" s="250">
        <v>0</v>
      </c>
      <c r="M194" s="249"/>
      <c r="N194" s="251">
        <f aca="true" t="shared" si="45" ref="N194:N200">ROUND(L194*K194,3)</f>
        <v>0</v>
      </c>
      <c r="O194" s="249"/>
      <c r="P194" s="249"/>
      <c r="Q194" s="249"/>
      <c r="R194" s="134"/>
      <c r="T194" s="167" t="s">
        <v>18</v>
      </c>
      <c r="U194" s="41" t="s">
        <v>42</v>
      </c>
      <c r="V194" s="33"/>
      <c r="W194" s="168">
        <f aca="true" t="shared" si="46" ref="W194:W200">V194*K194</f>
        <v>0</v>
      </c>
      <c r="X194" s="168">
        <v>4E-05</v>
      </c>
      <c r="Y194" s="168">
        <f aca="true" t="shared" si="47" ref="Y194:Y200">X194*K194</f>
        <v>0.0012640000000000001</v>
      </c>
      <c r="Z194" s="168">
        <v>0</v>
      </c>
      <c r="AA194" s="169">
        <f aca="true" t="shared" si="48" ref="AA194:AA200">Z194*K194</f>
        <v>0</v>
      </c>
      <c r="AR194" s="15" t="s">
        <v>205</v>
      </c>
      <c r="AT194" s="15" t="s">
        <v>144</v>
      </c>
      <c r="AU194" s="15" t="s">
        <v>84</v>
      </c>
      <c r="AY194" s="15" t="s">
        <v>143</v>
      </c>
      <c r="BE194" s="110">
        <f aca="true" t="shared" si="49" ref="BE194:BE200">IF(U194="základná",N194,0)</f>
        <v>0</v>
      </c>
      <c r="BF194" s="110">
        <f aca="true" t="shared" si="50" ref="BF194:BF200">IF(U194="znížená",N194,0)</f>
        <v>0</v>
      </c>
      <c r="BG194" s="110">
        <f aca="true" t="shared" si="51" ref="BG194:BG200">IF(U194="zákl. prenesená",N194,0)</f>
        <v>0</v>
      </c>
      <c r="BH194" s="110">
        <f aca="true" t="shared" si="52" ref="BH194:BH200">IF(U194="zníž. prenesená",N194,0)</f>
        <v>0</v>
      </c>
      <c r="BI194" s="110">
        <f aca="true" t="shared" si="53" ref="BI194:BI200">IF(U194="nulová",N194,0)</f>
        <v>0</v>
      </c>
      <c r="BJ194" s="15" t="s">
        <v>84</v>
      </c>
      <c r="BK194" s="170">
        <f aca="true" t="shared" si="54" ref="BK194:BK200">ROUND(L194*K194,3)</f>
        <v>0</v>
      </c>
      <c r="BL194" s="15" t="s">
        <v>205</v>
      </c>
      <c r="BM194" s="15" t="s">
        <v>776</v>
      </c>
    </row>
    <row r="195" spans="2:65" s="1" customFormat="1" ht="31.5" customHeight="1">
      <c r="B195" s="132"/>
      <c r="C195" s="171" t="s">
        <v>335</v>
      </c>
      <c r="D195" s="171" t="s">
        <v>151</v>
      </c>
      <c r="E195" s="172" t="s">
        <v>777</v>
      </c>
      <c r="F195" s="252" t="s">
        <v>778</v>
      </c>
      <c r="G195" s="253"/>
      <c r="H195" s="253"/>
      <c r="I195" s="253"/>
      <c r="J195" s="173" t="s">
        <v>685</v>
      </c>
      <c r="K195" s="174">
        <v>33.18</v>
      </c>
      <c r="L195" s="254">
        <v>0</v>
      </c>
      <c r="M195" s="253"/>
      <c r="N195" s="255">
        <f t="shared" si="45"/>
        <v>0</v>
      </c>
      <c r="O195" s="249"/>
      <c r="P195" s="249"/>
      <c r="Q195" s="249"/>
      <c r="R195" s="134"/>
      <c r="T195" s="167" t="s">
        <v>18</v>
      </c>
      <c r="U195" s="41" t="s">
        <v>42</v>
      </c>
      <c r="V195" s="33"/>
      <c r="W195" s="168">
        <f t="shared" si="46"/>
        <v>0</v>
      </c>
      <c r="X195" s="168">
        <v>0</v>
      </c>
      <c r="Y195" s="168">
        <f t="shared" si="47"/>
        <v>0</v>
      </c>
      <c r="Z195" s="168">
        <v>0</v>
      </c>
      <c r="AA195" s="169">
        <f t="shared" si="48"/>
        <v>0</v>
      </c>
      <c r="AR195" s="15" t="s">
        <v>270</v>
      </c>
      <c r="AT195" s="15" t="s">
        <v>151</v>
      </c>
      <c r="AU195" s="15" t="s">
        <v>84</v>
      </c>
      <c r="AY195" s="15" t="s">
        <v>143</v>
      </c>
      <c r="BE195" s="110">
        <f t="shared" si="49"/>
        <v>0</v>
      </c>
      <c r="BF195" s="110">
        <f t="shared" si="50"/>
        <v>0</v>
      </c>
      <c r="BG195" s="110">
        <f t="shared" si="51"/>
        <v>0</v>
      </c>
      <c r="BH195" s="110">
        <f t="shared" si="52"/>
        <v>0</v>
      </c>
      <c r="BI195" s="110">
        <f t="shared" si="53"/>
        <v>0</v>
      </c>
      <c r="BJ195" s="15" t="s">
        <v>84</v>
      </c>
      <c r="BK195" s="170">
        <f t="shared" si="54"/>
        <v>0</v>
      </c>
      <c r="BL195" s="15" t="s">
        <v>205</v>
      </c>
      <c r="BM195" s="15" t="s">
        <v>779</v>
      </c>
    </row>
    <row r="196" spans="2:65" s="1" customFormat="1" ht="31.5" customHeight="1">
      <c r="B196" s="132"/>
      <c r="C196" s="162" t="s">
        <v>339</v>
      </c>
      <c r="D196" s="162" t="s">
        <v>144</v>
      </c>
      <c r="E196" s="163" t="s">
        <v>780</v>
      </c>
      <c r="F196" s="248" t="s">
        <v>781</v>
      </c>
      <c r="G196" s="249"/>
      <c r="H196" s="249"/>
      <c r="I196" s="249"/>
      <c r="J196" s="164" t="s">
        <v>685</v>
      </c>
      <c r="K196" s="165">
        <v>31.6</v>
      </c>
      <c r="L196" s="250">
        <v>0</v>
      </c>
      <c r="M196" s="249"/>
      <c r="N196" s="251">
        <f t="shared" si="45"/>
        <v>0</v>
      </c>
      <c r="O196" s="249"/>
      <c r="P196" s="249"/>
      <c r="Q196" s="249"/>
      <c r="R196" s="134"/>
      <c r="T196" s="167" t="s">
        <v>18</v>
      </c>
      <c r="U196" s="41" t="s">
        <v>42</v>
      </c>
      <c r="V196" s="33"/>
      <c r="W196" s="168">
        <f t="shared" si="46"/>
        <v>0</v>
      </c>
      <c r="X196" s="168">
        <v>0.00027</v>
      </c>
      <c r="Y196" s="168">
        <f t="shared" si="47"/>
        <v>0.008532</v>
      </c>
      <c r="Z196" s="168">
        <v>0</v>
      </c>
      <c r="AA196" s="169">
        <f t="shared" si="48"/>
        <v>0</v>
      </c>
      <c r="AR196" s="15" t="s">
        <v>205</v>
      </c>
      <c r="AT196" s="15" t="s">
        <v>144</v>
      </c>
      <c r="AU196" s="15" t="s">
        <v>84</v>
      </c>
      <c r="AY196" s="15" t="s">
        <v>143</v>
      </c>
      <c r="BE196" s="110">
        <f t="shared" si="49"/>
        <v>0</v>
      </c>
      <c r="BF196" s="110">
        <f t="shared" si="50"/>
        <v>0</v>
      </c>
      <c r="BG196" s="110">
        <f t="shared" si="51"/>
        <v>0</v>
      </c>
      <c r="BH196" s="110">
        <f t="shared" si="52"/>
        <v>0</v>
      </c>
      <c r="BI196" s="110">
        <f t="shared" si="53"/>
        <v>0</v>
      </c>
      <c r="BJ196" s="15" t="s">
        <v>84</v>
      </c>
      <c r="BK196" s="170">
        <f t="shared" si="54"/>
        <v>0</v>
      </c>
      <c r="BL196" s="15" t="s">
        <v>205</v>
      </c>
      <c r="BM196" s="15" t="s">
        <v>782</v>
      </c>
    </row>
    <row r="197" spans="2:65" s="1" customFormat="1" ht="22.5" customHeight="1">
      <c r="B197" s="132"/>
      <c r="C197" s="171" t="s">
        <v>343</v>
      </c>
      <c r="D197" s="171" t="s">
        <v>151</v>
      </c>
      <c r="E197" s="172" t="s">
        <v>783</v>
      </c>
      <c r="F197" s="252" t="s">
        <v>784</v>
      </c>
      <c r="G197" s="253"/>
      <c r="H197" s="253"/>
      <c r="I197" s="253"/>
      <c r="J197" s="173" t="s">
        <v>685</v>
      </c>
      <c r="K197" s="174">
        <v>33.18</v>
      </c>
      <c r="L197" s="254">
        <v>0</v>
      </c>
      <c r="M197" s="253"/>
      <c r="N197" s="255">
        <f t="shared" si="45"/>
        <v>0</v>
      </c>
      <c r="O197" s="249"/>
      <c r="P197" s="249"/>
      <c r="Q197" s="249"/>
      <c r="R197" s="134"/>
      <c r="T197" s="167" t="s">
        <v>18</v>
      </c>
      <c r="U197" s="41" t="s">
        <v>42</v>
      </c>
      <c r="V197" s="33"/>
      <c r="W197" s="168">
        <f t="shared" si="46"/>
        <v>0</v>
      </c>
      <c r="X197" s="168">
        <v>0.0012</v>
      </c>
      <c r="Y197" s="168">
        <f t="shared" si="47"/>
        <v>0.039816</v>
      </c>
      <c r="Z197" s="168">
        <v>0</v>
      </c>
      <c r="AA197" s="169">
        <f t="shared" si="48"/>
        <v>0</v>
      </c>
      <c r="AR197" s="15" t="s">
        <v>270</v>
      </c>
      <c r="AT197" s="15" t="s">
        <v>151</v>
      </c>
      <c r="AU197" s="15" t="s">
        <v>84</v>
      </c>
      <c r="AY197" s="15" t="s">
        <v>143</v>
      </c>
      <c r="BE197" s="110">
        <f t="shared" si="49"/>
        <v>0</v>
      </c>
      <c r="BF197" s="110">
        <f t="shared" si="50"/>
        <v>0</v>
      </c>
      <c r="BG197" s="110">
        <f t="shared" si="51"/>
        <v>0</v>
      </c>
      <c r="BH197" s="110">
        <f t="shared" si="52"/>
        <v>0</v>
      </c>
      <c r="BI197" s="110">
        <f t="shared" si="53"/>
        <v>0</v>
      </c>
      <c r="BJ197" s="15" t="s">
        <v>84</v>
      </c>
      <c r="BK197" s="170">
        <f t="shared" si="54"/>
        <v>0</v>
      </c>
      <c r="BL197" s="15" t="s">
        <v>205</v>
      </c>
      <c r="BM197" s="15" t="s">
        <v>785</v>
      </c>
    </row>
    <row r="198" spans="2:65" s="1" customFormat="1" ht="31.5" customHeight="1">
      <c r="B198" s="132"/>
      <c r="C198" s="162" t="s">
        <v>347</v>
      </c>
      <c r="D198" s="162" t="s">
        <v>144</v>
      </c>
      <c r="E198" s="163" t="s">
        <v>786</v>
      </c>
      <c r="F198" s="248" t="s">
        <v>787</v>
      </c>
      <c r="G198" s="249"/>
      <c r="H198" s="249"/>
      <c r="I198" s="249"/>
      <c r="J198" s="164" t="s">
        <v>685</v>
      </c>
      <c r="K198" s="165">
        <v>31.6</v>
      </c>
      <c r="L198" s="250">
        <v>0</v>
      </c>
      <c r="M198" s="249"/>
      <c r="N198" s="251">
        <f t="shared" si="45"/>
        <v>0</v>
      </c>
      <c r="O198" s="249"/>
      <c r="P198" s="249"/>
      <c r="Q198" s="249"/>
      <c r="R198" s="134"/>
      <c r="T198" s="167" t="s">
        <v>18</v>
      </c>
      <c r="U198" s="41" t="s">
        <v>42</v>
      </c>
      <c r="V198" s="33"/>
      <c r="W198" s="168">
        <f t="shared" si="46"/>
        <v>0</v>
      </c>
      <c r="X198" s="168">
        <v>0.00026</v>
      </c>
      <c r="Y198" s="168">
        <f t="shared" si="47"/>
        <v>0.008216</v>
      </c>
      <c r="Z198" s="168">
        <v>0</v>
      </c>
      <c r="AA198" s="169">
        <f t="shared" si="48"/>
        <v>0</v>
      </c>
      <c r="AR198" s="15" t="s">
        <v>205</v>
      </c>
      <c r="AT198" s="15" t="s">
        <v>144</v>
      </c>
      <c r="AU198" s="15" t="s">
        <v>84</v>
      </c>
      <c r="AY198" s="15" t="s">
        <v>143</v>
      </c>
      <c r="BE198" s="110">
        <f t="shared" si="49"/>
        <v>0</v>
      </c>
      <c r="BF198" s="110">
        <f t="shared" si="50"/>
        <v>0</v>
      </c>
      <c r="BG198" s="110">
        <f t="shared" si="51"/>
        <v>0</v>
      </c>
      <c r="BH198" s="110">
        <f t="shared" si="52"/>
        <v>0</v>
      </c>
      <c r="BI198" s="110">
        <f t="shared" si="53"/>
        <v>0</v>
      </c>
      <c r="BJ198" s="15" t="s">
        <v>84</v>
      </c>
      <c r="BK198" s="170">
        <f t="shared" si="54"/>
        <v>0</v>
      </c>
      <c r="BL198" s="15" t="s">
        <v>205</v>
      </c>
      <c r="BM198" s="15" t="s">
        <v>788</v>
      </c>
    </row>
    <row r="199" spans="2:65" s="1" customFormat="1" ht="22.5" customHeight="1">
      <c r="B199" s="132"/>
      <c r="C199" s="171" t="s">
        <v>351</v>
      </c>
      <c r="D199" s="171" t="s">
        <v>151</v>
      </c>
      <c r="E199" s="172" t="s">
        <v>789</v>
      </c>
      <c r="F199" s="252" t="s">
        <v>790</v>
      </c>
      <c r="G199" s="253"/>
      <c r="H199" s="253"/>
      <c r="I199" s="253"/>
      <c r="J199" s="173" t="s">
        <v>685</v>
      </c>
      <c r="K199" s="174">
        <v>33.18</v>
      </c>
      <c r="L199" s="254">
        <v>0</v>
      </c>
      <c r="M199" s="253"/>
      <c r="N199" s="255">
        <f t="shared" si="45"/>
        <v>0</v>
      </c>
      <c r="O199" s="249"/>
      <c r="P199" s="249"/>
      <c r="Q199" s="249"/>
      <c r="R199" s="134"/>
      <c r="T199" s="167" t="s">
        <v>18</v>
      </c>
      <c r="U199" s="41" t="s">
        <v>42</v>
      </c>
      <c r="V199" s="33"/>
      <c r="W199" s="168">
        <f t="shared" si="46"/>
        <v>0</v>
      </c>
      <c r="X199" s="168">
        <v>0.00192</v>
      </c>
      <c r="Y199" s="168">
        <f t="shared" si="47"/>
        <v>0.0637056</v>
      </c>
      <c r="Z199" s="168">
        <v>0</v>
      </c>
      <c r="AA199" s="169">
        <f t="shared" si="48"/>
        <v>0</v>
      </c>
      <c r="AR199" s="15" t="s">
        <v>270</v>
      </c>
      <c r="AT199" s="15" t="s">
        <v>151</v>
      </c>
      <c r="AU199" s="15" t="s">
        <v>84</v>
      </c>
      <c r="AY199" s="15" t="s">
        <v>143</v>
      </c>
      <c r="BE199" s="110">
        <f t="shared" si="49"/>
        <v>0</v>
      </c>
      <c r="BF199" s="110">
        <f t="shared" si="50"/>
        <v>0</v>
      </c>
      <c r="BG199" s="110">
        <f t="shared" si="51"/>
        <v>0</v>
      </c>
      <c r="BH199" s="110">
        <f t="shared" si="52"/>
        <v>0</v>
      </c>
      <c r="BI199" s="110">
        <f t="shared" si="53"/>
        <v>0</v>
      </c>
      <c r="BJ199" s="15" t="s">
        <v>84</v>
      </c>
      <c r="BK199" s="170">
        <f t="shared" si="54"/>
        <v>0</v>
      </c>
      <c r="BL199" s="15" t="s">
        <v>205</v>
      </c>
      <c r="BM199" s="15" t="s">
        <v>791</v>
      </c>
    </row>
    <row r="200" spans="2:65" s="1" customFormat="1" ht="31.5" customHeight="1">
      <c r="B200" s="132"/>
      <c r="C200" s="162" t="s">
        <v>356</v>
      </c>
      <c r="D200" s="162" t="s">
        <v>144</v>
      </c>
      <c r="E200" s="163" t="s">
        <v>792</v>
      </c>
      <c r="F200" s="248" t="s">
        <v>793</v>
      </c>
      <c r="G200" s="249"/>
      <c r="H200" s="249"/>
      <c r="I200" s="249"/>
      <c r="J200" s="164" t="s">
        <v>653</v>
      </c>
      <c r="K200" s="165">
        <v>0.311</v>
      </c>
      <c r="L200" s="250">
        <v>0</v>
      </c>
      <c r="M200" s="249"/>
      <c r="N200" s="251">
        <f t="shared" si="45"/>
        <v>0</v>
      </c>
      <c r="O200" s="249"/>
      <c r="P200" s="249"/>
      <c r="Q200" s="249"/>
      <c r="R200" s="134"/>
      <c r="T200" s="167" t="s">
        <v>18</v>
      </c>
      <c r="U200" s="41" t="s">
        <v>42</v>
      </c>
      <c r="V200" s="33"/>
      <c r="W200" s="168">
        <f t="shared" si="46"/>
        <v>0</v>
      </c>
      <c r="X200" s="168">
        <v>0</v>
      </c>
      <c r="Y200" s="168">
        <f t="shared" si="47"/>
        <v>0</v>
      </c>
      <c r="Z200" s="168">
        <v>0</v>
      </c>
      <c r="AA200" s="169">
        <f t="shared" si="48"/>
        <v>0</v>
      </c>
      <c r="AR200" s="15" t="s">
        <v>205</v>
      </c>
      <c r="AT200" s="15" t="s">
        <v>144</v>
      </c>
      <c r="AU200" s="15" t="s">
        <v>84</v>
      </c>
      <c r="AY200" s="15" t="s">
        <v>143</v>
      </c>
      <c r="BE200" s="110">
        <f t="shared" si="49"/>
        <v>0</v>
      </c>
      <c r="BF200" s="110">
        <f t="shared" si="50"/>
        <v>0</v>
      </c>
      <c r="BG200" s="110">
        <f t="shared" si="51"/>
        <v>0</v>
      </c>
      <c r="BH200" s="110">
        <f t="shared" si="52"/>
        <v>0</v>
      </c>
      <c r="BI200" s="110">
        <f t="shared" si="53"/>
        <v>0</v>
      </c>
      <c r="BJ200" s="15" t="s">
        <v>84</v>
      </c>
      <c r="BK200" s="170">
        <f t="shared" si="54"/>
        <v>0</v>
      </c>
      <c r="BL200" s="15" t="s">
        <v>205</v>
      </c>
      <c r="BM200" s="15" t="s">
        <v>794</v>
      </c>
    </row>
    <row r="201" spans="2:63" s="10" customFormat="1" ht="29.25" customHeight="1">
      <c r="B201" s="151"/>
      <c r="C201" s="152"/>
      <c r="D201" s="161" t="s">
        <v>624</v>
      </c>
      <c r="E201" s="161"/>
      <c r="F201" s="161"/>
      <c r="G201" s="161"/>
      <c r="H201" s="161"/>
      <c r="I201" s="161"/>
      <c r="J201" s="161"/>
      <c r="K201" s="161"/>
      <c r="L201" s="161"/>
      <c r="M201" s="161"/>
      <c r="N201" s="264">
        <f>BK201</f>
        <v>0</v>
      </c>
      <c r="O201" s="265"/>
      <c r="P201" s="265"/>
      <c r="Q201" s="265"/>
      <c r="R201" s="154"/>
      <c r="T201" s="155"/>
      <c r="U201" s="152"/>
      <c r="V201" s="152"/>
      <c r="W201" s="156">
        <f>SUM(W202:W203)</f>
        <v>0</v>
      </c>
      <c r="X201" s="152"/>
      <c r="Y201" s="156">
        <f>SUM(Y202:Y203)</f>
        <v>0.01507</v>
      </c>
      <c r="Z201" s="152"/>
      <c r="AA201" s="157">
        <f>SUM(AA202:AA203)</f>
        <v>0</v>
      </c>
      <c r="AR201" s="158" t="s">
        <v>84</v>
      </c>
      <c r="AT201" s="159" t="s">
        <v>74</v>
      </c>
      <c r="AU201" s="159" t="s">
        <v>82</v>
      </c>
      <c r="AY201" s="158" t="s">
        <v>143</v>
      </c>
      <c r="BK201" s="160">
        <f>SUM(BK202:BK203)</f>
        <v>0</v>
      </c>
    </row>
    <row r="202" spans="2:65" s="1" customFormat="1" ht="31.5" customHeight="1">
      <c r="B202" s="132"/>
      <c r="C202" s="162" t="s">
        <v>360</v>
      </c>
      <c r="D202" s="162" t="s">
        <v>144</v>
      </c>
      <c r="E202" s="163" t="s">
        <v>795</v>
      </c>
      <c r="F202" s="248" t="s">
        <v>796</v>
      </c>
      <c r="G202" s="249"/>
      <c r="H202" s="249"/>
      <c r="I202" s="249"/>
      <c r="J202" s="164" t="s">
        <v>797</v>
      </c>
      <c r="K202" s="165">
        <v>1</v>
      </c>
      <c r="L202" s="250">
        <v>0</v>
      </c>
      <c r="M202" s="249"/>
      <c r="N202" s="251">
        <f>ROUND(L202*K202,3)</f>
        <v>0</v>
      </c>
      <c r="O202" s="249"/>
      <c r="P202" s="249"/>
      <c r="Q202" s="249"/>
      <c r="R202" s="134"/>
      <c r="T202" s="167" t="s">
        <v>18</v>
      </c>
      <c r="U202" s="41" t="s">
        <v>42</v>
      </c>
      <c r="V202" s="33"/>
      <c r="W202" s="168">
        <f>V202*K202</f>
        <v>0</v>
      </c>
      <c r="X202" s="168">
        <v>0.00057</v>
      </c>
      <c r="Y202" s="168">
        <f>X202*K202</f>
        <v>0.00057</v>
      </c>
      <c r="Z202" s="168">
        <v>0</v>
      </c>
      <c r="AA202" s="169">
        <f>Z202*K202</f>
        <v>0</v>
      </c>
      <c r="AR202" s="15" t="s">
        <v>205</v>
      </c>
      <c r="AT202" s="15" t="s">
        <v>144</v>
      </c>
      <c r="AU202" s="15" t="s">
        <v>84</v>
      </c>
      <c r="AY202" s="15" t="s">
        <v>143</v>
      </c>
      <c r="BE202" s="110">
        <f>IF(U202="základná",N202,0)</f>
        <v>0</v>
      </c>
      <c r="BF202" s="110">
        <f>IF(U202="znížená",N202,0)</f>
        <v>0</v>
      </c>
      <c r="BG202" s="110">
        <f>IF(U202="zákl. prenesená",N202,0)</f>
        <v>0</v>
      </c>
      <c r="BH202" s="110">
        <f>IF(U202="zníž. prenesená",N202,0)</f>
        <v>0</v>
      </c>
      <c r="BI202" s="110">
        <f>IF(U202="nulová",N202,0)</f>
        <v>0</v>
      </c>
      <c r="BJ202" s="15" t="s">
        <v>84</v>
      </c>
      <c r="BK202" s="170">
        <f>ROUND(L202*K202,3)</f>
        <v>0</v>
      </c>
      <c r="BL202" s="15" t="s">
        <v>205</v>
      </c>
      <c r="BM202" s="15" t="s">
        <v>798</v>
      </c>
    </row>
    <row r="203" spans="2:65" s="1" customFormat="1" ht="22.5" customHeight="1">
      <c r="B203" s="132"/>
      <c r="C203" s="171" t="s">
        <v>364</v>
      </c>
      <c r="D203" s="171" t="s">
        <v>151</v>
      </c>
      <c r="E203" s="172" t="s">
        <v>799</v>
      </c>
      <c r="F203" s="252" t="s">
        <v>800</v>
      </c>
      <c r="G203" s="253"/>
      <c r="H203" s="253"/>
      <c r="I203" s="253"/>
      <c r="J203" s="173" t="s">
        <v>675</v>
      </c>
      <c r="K203" s="174">
        <v>1</v>
      </c>
      <c r="L203" s="254">
        <v>0</v>
      </c>
      <c r="M203" s="253"/>
      <c r="N203" s="255">
        <f>ROUND(L203*K203,3)</f>
        <v>0</v>
      </c>
      <c r="O203" s="249"/>
      <c r="P203" s="249"/>
      <c r="Q203" s="249"/>
      <c r="R203" s="134"/>
      <c r="T203" s="167" t="s">
        <v>18</v>
      </c>
      <c r="U203" s="41" t="s">
        <v>42</v>
      </c>
      <c r="V203" s="33"/>
      <c r="W203" s="168">
        <f>V203*K203</f>
        <v>0</v>
      </c>
      <c r="X203" s="168">
        <v>0.0145</v>
      </c>
      <c r="Y203" s="168">
        <f>X203*K203</f>
        <v>0.0145</v>
      </c>
      <c r="Z203" s="168">
        <v>0</v>
      </c>
      <c r="AA203" s="169">
        <f>Z203*K203</f>
        <v>0</v>
      </c>
      <c r="AR203" s="15" t="s">
        <v>270</v>
      </c>
      <c r="AT203" s="15" t="s">
        <v>151</v>
      </c>
      <c r="AU203" s="15" t="s">
        <v>84</v>
      </c>
      <c r="AY203" s="15" t="s">
        <v>143</v>
      </c>
      <c r="BE203" s="110">
        <f>IF(U203="základná",N203,0)</f>
        <v>0</v>
      </c>
      <c r="BF203" s="110">
        <f>IF(U203="znížená",N203,0)</f>
        <v>0</v>
      </c>
      <c r="BG203" s="110">
        <f>IF(U203="zákl. prenesená",N203,0)</f>
        <v>0</v>
      </c>
      <c r="BH203" s="110">
        <f>IF(U203="zníž. prenesená",N203,0)</f>
        <v>0</v>
      </c>
      <c r="BI203" s="110">
        <f>IF(U203="nulová",N203,0)</f>
        <v>0</v>
      </c>
      <c r="BJ203" s="15" t="s">
        <v>84</v>
      </c>
      <c r="BK203" s="170">
        <f>ROUND(L203*K203,3)</f>
        <v>0</v>
      </c>
      <c r="BL203" s="15" t="s">
        <v>205</v>
      </c>
      <c r="BM203" s="15" t="s">
        <v>801</v>
      </c>
    </row>
    <row r="204" spans="2:63" s="10" customFormat="1" ht="29.25" customHeight="1">
      <c r="B204" s="151"/>
      <c r="C204" s="152"/>
      <c r="D204" s="161" t="s">
        <v>625</v>
      </c>
      <c r="E204" s="161"/>
      <c r="F204" s="161"/>
      <c r="G204" s="161"/>
      <c r="H204" s="161"/>
      <c r="I204" s="161"/>
      <c r="J204" s="161"/>
      <c r="K204" s="161"/>
      <c r="L204" s="161"/>
      <c r="M204" s="161"/>
      <c r="N204" s="264">
        <f>BK204</f>
        <v>0</v>
      </c>
      <c r="O204" s="265"/>
      <c r="P204" s="265"/>
      <c r="Q204" s="265"/>
      <c r="R204" s="154"/>
      <c r="T204" s="155"/>
      <c r="U204" s="152"/>
      <c r="V204" s="152"/>
      <c r="W204" s="156">
        <f>SUM(W205:W212)</f>
        <v>0</v>
      </c>
      <c r="X204" s="152"/>
      <c r="Y204" s="156">
        <f>SUM(Y205:Y212)</f>
        <v>3.7748800000000005</v>
      </c>
      <c r="Z204" s="152"/>
      <c r="AA204" s="157">
        <f>SUM(AA205:AA212)</f>
        <v>0</v>
      </c>
      <c r="AR204" s="158" t="s">
        <v>84</v>
      </c>
      <c r="AT204" s="159" t="s">
        <v>74</v>
      </c>
      <c r="AU204" s="159" t="s">
        <v>82</v>
      </c>
      <c r="AY204" s="158" t="s">
        <v>143</v>
      </c>
      <c r="BK204" s="160">
        <f>SUM(BK205:BK212)</f>
        <v>0</v>
      </c>
    </row>
    <row r="205" spans="2:65" s="1" customFormat="1" ht="22.5" customHeight="1">
      <c r="B205" s="132"/>
      <c r="C205" s="162" t="s">
        <v>368</v>
      </c>
      <c r="D205" s="162" t="s">
        <v>144</v>
      </c>
      <c r="E205" s="163" t="s">
        <v>802</v>
      </c>
      <c r="F205" s="248" t="s">
        <v>803</v>
      </c>
      <c r="G205" s="249"/>
      <c r="H205" s="249"/>
      <c r="I205" s="249"/>
      <c r="J205" s="164" t="s">
        <v>281</v>
      </c>
      <c r="K205" s="165">
        <v>1</v>
      </c>
      <c r="L205" s="250">
        <v>0</v>
      </c>
      <c r="M205" s="249"/>
      <c r="N205" s="251">
        <f aca="true" t="shared" si="55" ref="N205:N212">ROUND(L205*K205,3)</f>
        <v>0</v>
      </c>
      <c r="O205" s="249"/>
      <c r="P205" s="249"/>
      <c r="Q205" s="249"/>
      <c r="R205" s="134"/>
      <c r="T205" s="167" t="s">
        <v>18</v>
      </c>
      <c r="U205" s="41" t="s">
        <v>42</v>
      </c>
      <c r="V205" s="33"/>
      <c r="W205" s="168">
        <f aca="true" t="shared" si="56" ref="W205:W212">V205*K205</f>
        <v>0</v>
      </c>
      <c r="X205" s="168">
        <v>0.00026</v>
      </c>
      <c r="Y205" s="168">
        <f aca="true" t="shared" si="57" ref="Y205:Y212">X205*K205</f>
        <v>0.00026</v>
      </c>
      <c r="Z205" s="168">
        <v>0</v>
      </c>
      <c r="AA205" s="169">
        <f aca="true" t="shared" si="58" ref="AA205:AA212">Z205*K205</f>
        <v>0</v>
      </c>
      <c r="AR205" s="15" t="s">
        <v>205</v>
      </c>
      <c r="AT205" s="15" t="s">
        <v>144</v>
      </c>
      <c r="AU205" s="15" t="s">
        <v>84</v>
      </c>
      <c r="AY205" s="15" t="s">
        <v>143</v>
      </c>
      <c r="BE205" s="110">
        <f aca="true" t="shared" si="59" ref="BE205:BE212">IF(U205="základná",N205,0)</f>
        <v>0</v>
      </c>
      <c r="BF205" s="110">
        <f aca="true" t="shared" si="60" ref="BF205:BF212">IF(U205="znížená",N205,0)</f>
        <v>0</v>
      </c>
      <c r="BG205" s="110">
        <f aca="true" t="shared" si="61" ref="BG205:BG212">IF(U205="zákl. prenesená",N205,0)</f>
        <v>0</v>
      </c>
      <c r="BH205" s="110">
        <f aca="true" t="shared" si="62" ref="BH205:BH212">IF(U205="zníž. prenesená",N205,0)</f>
        <v>0</v>
      </c>
      <c r="BI205" s="110">
        <f aca="true" t="shared" si="63" ref="BI205:BI212">IF(U205="nulová",N205,0)</f>
        <v>0</v>
      </c>
      <c r="BJ205" s="15" t="s">
        <v>84</v>
      </c>
      <c r="BK205" s="170">
        <f aca="true" t="shared" si="64" ref="BK205:BK212">ROUND(L205*K205,3)</f>
        <v>0</v>
      </c>
      <c r="BL205" s="15" t="s">
        <v>205</v>
      </c>
      <c r="BM205" s="15" t="s">
        <v>804</v>
      </c>
    </row>
    <row r="206" spans="2:65" s="1" customFormat="1" ht="44.25" customHeight="1">
      <c r="B206" s="132"/>
      <c r="C206" s="162" t="s">
        <v>372</v>
      </c>
      <c r="D206" s="162" t="s">
        <v>144</v>
      </c>
      <c r="E206" s="163" t="s">
        <v>805</v>
      </c>
      <c r="F206" s="248" t="s">
        <v>806</v>
      </c>
      <c r="G206" s="249"/>
      <c r="H206" s="249"/>
      <c r="I206" s="249"/>
      <c r="J206" s="164" t="s">
        <v>685</v>
      </c>
      <c r="K206" s="165">
        <v>31.6</v>
      </c>
      <c r="L206" s="250">
        <v>0</v>
      </c>
      <c r="M206" s="249"/>
      <c r="N206" s="251">
        <f t="shared" si="55"/>
        <v>0</v>
      </c>
      <c r="O206" s="249"/>
      <c r="P206" s="249"/>
      <c r="Q206" s="249"/>
      <c r="R206" s="134"/>
      <c r="T206" s="167" t="s">
        <v>18</v>
      </c>
      <c r="U206" s="41" t="s">
        <v>42</v>
      </c>
      <c r="V206" s="33"/>
      <c r="W206" s="168">
        <f t="shared" si="56"/>
        <v>0</v>
      </c>
      <c r="X206" s="168">
        <v>0</v>
      </c>
      <c r="Y206" s="168">
        <f t="shared" si="57"/>
        <v>0</v>
      </c>
      <c r="Z206" s="168">
        <v>0</v>
      </c>
      <c r="AA206" s="169">
        <f t="shared" si="58"/>
        <v>0</v>
      </c>
      <c r="AR206" s="15" t="s">
        <v>205</v>
      </c>
      <c r="AT206" s="15" t="s">
        <v>144</v>
      </c>
      <c r="AU206" s="15" t="s">
        <v>84</v>
      </c>
      <c r="AY206" s="15" t="s">
        <v>143</v>
      </c>
      <c r="BE206" s="110">
        <f t="shared" si="59"/>
        <v>0</v>
      </c>
      <c r="BF206" s="110">
        <f t="shared" si="60"/>
        <v>0</v>
      </c>
      <c r="BG206" s="110">
        <f t="shared" si="61"/>
        <v>0</v>
      </c>
      <c r="BH206" s="110">
        <f t="shared" si="62"/>
        <v>0</v>
      </c>
      <c r="BI206" s="110">
        <f t="shared" si="63"/>
        <v>0</v>
      </c>
      <c r="BJ206" s="15" t="s">
        <v>84</v>
      </c>
      <c r="BK206" s="170">
        <f t="shared" si="64"/>
        <v>0</v>
      </c>
      <c r="BL206" s="15" t="s">
        <v>205</v>
      </c>
      <c r="BM206" s="15" t="s">
        <v>807</v>
      </c>
    </row>
    <row r="207" spans="2:65" s="1" customFormat="1" ht="31.5" customHeight="1">
      <c r="B207" s="132"/>
      <c r="C207" s="171" t="s">
        <v>376</v>
      </c>
      <c r="D207" s="171" t="s">
        <v>151</v>
      </c>
      <c r="E207" s="172" t="s">
        <v>808</v>
      </c>
      <c r="F207" s="252" t="s">
        <v>809</v>
      </c>
      <c r="G207" s="253"/>
      <c r="H207" s="253"/>
      <c r="I207" s="253"/>
      <c r="J207" s="173" t="s">
        <v>685</v>
      </c>
      <c r="K207" s="174">
        <v>33.18</v>
      </c>
      <c r="L207" s="254">
        <v>0</v>
      </c>
      <c r="M207" s="253"/>
      <c r="N207" s="255">
        <f t="shared" si="55"/>
        <v>0</v>
      </c>
      <c r="O207" s="249"/>
      <c r="P207" s="249"/>
      <c r="Q207" s="249"/>
      <c r="R207" s="134"/>
      <c r="T207" s="167" t="s">
        <v>18</v>
      </c>
      <c r="U207" s="41" t="s">
        <v>42</v>
      </c>
      <c r="V207" s="33"/>
      <c r="W207" s="168">
        <f t="shared" si="56"/>
        <v>0</v>
      </c>
      <c r="X207" s="168">
        <v>0.009</v>
      </c>
      <c r="Y207" s="168">
        <f t="shared" si="57"/>
        <v>0.29862</v>
      </c>
      <c r="Z207" s="168">
        <v>0</v>
      </c>
      <c r="AA207" s="169">
        <f t="shared" si="58"/>
        <v>0</v>
      </c>
      <c r="AR207" s="15" t="s">
        <v>270</v>
      </c>
      <c r="AT207" s="15" t="s">
        <v>151</v>
      </c>
      <c r="AU207" s="15" t="s">
        <v>84</v>
      </c>
      <c r="AY207" s="15" t="s">
        <v>143</v>
      </c>
      <c r="BE207" s="110">
        <f t="shared" si="59"/>
        <v>0</v>
      </c>
      <c r="BF207" s="110">
        <f t="shared" si="60"/>
        <v>0</v>
      </c>
      <c r="BG207" s="110">
        <f t="shared" si="61"/>
        <v>0</v>
      </c>
      <c r="BH207" s="110">
        <f t="shared" si="62"/>
        <v>0</v>
      </c>
      <c r="BI207" s="110">
        <f t="shared" si="63"/>
        <v>0</v>
      </c>
      <c r="BJ207" s="15" t="s">
        <v>84</v>
      </c>
      <c r="BK207" s="170">
        <f t="shared" si="64"/>
        <v>0</v>
      </c>
      <c r="BL207" s="15" t="s">
        <v>205</v>
      </c>
      <c r="BM207" s="15" t="s">
        <v>810</v>
      </c>
    </row>
    <row r="208" spans="2:65" s="1" customFormat="1" ht="31.5" customHeight="1">
      <c r="B208" s="132"/>
      <c r="C208" s="162" t="s">
        <v>380</v>
      </c>
      <c r="D208" s="162" t="s">
        <v>144</v>
      </c>
      <c r="E208" s="163" t="s">
        <v>811</v>
      </c>
      <c r="F208" s="248" t="s">
        <v>812</v>
      </c>
      <c r="G208" s="249"/>
      <c r="H208" s="249"/>
      <c r="I208" s="249"/>
      <c r="J208" s="164" t="s">
        <v>685</v>
      </c>
      <c r="K208" s="165">
        <v>31.6</v>
      </c>
      <c r="L208" s="250">
        <v>0</v>
      </c>
      <c r="M208" s="249"/>
      <c r="N208" s="251">
        <f t="shared" si="55"/>
        <v>0</v>
      </c>
      <c r="O208" s="249"/>
      <c r="P208" s="249"/>
      <c r="Q208" s="249"/>
      <c r="R208" s="134"/>
      <c r="T208" s="167" t="s">
        <v>18</v>
      </c>
      <c r="U208" s="41" t="s">
        <v>42</v>
      </c>
      <c r="V208" s="33"/>
      <c r="W208" s="168">
        <f t="shared" si="56"/>
        <v>0</v>
      </c>
      <c r="X208" s="168">
        <v>0</v>
      </c>
      <c r="Y208" s="168">
        <f t="shared" si="57"/>
        <v>0</v>
      </c>
      <c r="Z208" s="168">
        <v>0</v>
      </c>
      <c r="AA208" s="169">
        <f t="shared" si="58"/>
        <v>0</v>
      </c>
      <c r="AR208" s="15" t="s">
        <v>205</v>
      </c>
      <c r="AT208" s="15" t="s">
        <v>144</v>
      </c>
      <c r="AU208" s="15" t="s">
        <v>84</v>
      </c>
      <c r="AY208" s="15" t="s">
        <v>143</v>
      </c>
      <c r="BE208" s="110">
        <f t="shared" si="59"/>
        <v>0</v>
      </c>
      <c r="BF208" s="110">
        <f t="shared" si="60"/>
        <v>0</v>
      </c>
      <c r="BG208" s="110">
        <f t="shared" si="61"/>
        <v>0</v>
      </c>
      <c r="BH208" s="110">
        <f t="shared" si="62"/>
        <v>0</v>
      </c>
      <c r="BI208" s="110">
        <f t="shared" si="63"/>
        <v>0</v>
      </c>
      <c r="BJ208" s="15" t="s">
        <v>84</v>
      </c>
      <c r="BK208" s="170">
        <f t="shared" si="64"/>
        <v>0</v>
      </c>
      <c r="BL208" s="15" t="s">
        <v>205</v>
      </c>
      <c r="BM208" s="15" t="s">
        <v>813</v>
      </c>
    </row>
    <row r="209" spans="2:65" s="1" customFormat="1" ht="31.5" customHeight="1">
      <c r="B209" s="132"/>
      <c r="C209" s="171" t="s">
        <v>384</v>
      </c>
      <c r="D209" s="171" t="s">
        <v>151</v>
      </c>
      <c r="E209" s="172" t="s">
        <v>814</v>
      </c>
      <c r="F209" s="252" t="s">
        <v>815</v>
      </c>
      <c r="G209" s="253"/>
      <c r="H209" s="253"/>
      <c r="I209" s="253"/>
      <c r="J209" s="173" t="s">
        <v>634</v>
      </c>
      <c r="K209" s="174">
        <v>3.16</v>
      </c>
      <c r="L209" s="254">
        <v>0</v>
      </c>
      <c r="M209" s="253"/>
      <c r="N209" s="255">
        <f t="shared" si="55"/>
        <v>0</v>
      </c>
      <c r="O209" s="249"/>
      <c r="P209" s="249"/>
      <c r="Q209" s="249"/>
      <c r="R209" s="134"/>
      <c r="T209" s="167" t="s">
        <v>18</v>
      </c>
      <c r="U209" s="41" t="s">
        <v>42</v>
      </c>
      <c r="V209" s="33"/>
      <c r="W209" s="168">
        <f t="shared" si="56"/>
        <v>0</v>
      </c>
      <c r="X209" s="168">
        <v>0.55</v>
      </c>
      <c r="Y209" s="168">
        <f t="shared" si="57"/>
        <v>1.7380000000000002</v>
      </c>
      <c r="Z209" s="168">
        <v>0</v>
      </c>
      <c r="AA209" s="169">
        <f t="shared" si="58"/>
        <v>0</v>
      </c>
      <c r="AR209" s="15" t="s">
        <v>270</v>
      </c>
      <c r="AT209" s="15" t="s">
        <v>151</v>
      </c>
      <c r="AU209" s="15" t="s">
        <v>84</v>
      </c>
      <c r="AY209" s="15" t="s">
        <v>143</v>
      </c>
      <c r="BE209" s="110">
        <f t="shared" si="59"/>
        <v>0</v>
      </c>
      <c r="BF209" s="110">
        <f t="shared" si="60"/>
        <v>0</v>
      </c>
      <c r="BG209" s="110">
        <f t="shared" si="61"/>
        <v>0</v>
      </c>
      <c r="BH209" s="110">
        <f t="shared" si="62"/>
        <v>0</v>
      </c>
      <c r="BI209" s="110">
        <f t="shared" si="63"/>
        <v>0</v>
      </c>
      <c r="BJ209" s="15" t="s">
        <v>84</v>
      </c>
      <c r="BK209" s="170">
        <f t="shared" si="64"/>
        <v>0</v>
      </c>
      <c r="BL209" s="15" t="s">
        <v>205</v>
      </c>
      <c r="BM209" s="15" t="s">
        <v>816</v>
      </c>
    </row>
    <row r="210" spans="2:65" s="1" customFormat="1" ht="22.5" customHeight="1">
      <c r="B210" s="132"/>
      <c r="C210" s="162" t="s">
        <v>388</v>
      </c>
      <c r="D210" s="162" t="s">
        <v>144</v>
      </c>
      <c r="E210" s="163" t="s">
        <v>817</v>
      </c>
      <c r="F210" s="248" t="s">
        <v>818</v>
      </c>
      <c r="G210" s="249"/>
      <c r="H210" s="249"/>
      <c r="I210" s="249"/>
      <c r="J210" s="164" t="s">
        <v>685</v>
      </c>
      <c r="K210" s="165">
        <v>31.6</v>
      </c>
      <c r="L210" s="250">
        <v>0</v>
      </c>
      <c r="M210" s="249"/>
      <c r="N210" s="251">
        <f t="shared" si="55"/>
        <v>0</v>
      </c>
      <c r="O210" s="249"/>
      <c r="P210" s="249"/>
      <c r="Q210" s="249"/>
      <c r="R210" s="134"/>
      <c r="T210" s="167" t="s">
        <v>18</v>
      </c>
      <c r="U210" s="41" t="s">
        <v>42</v>
      </c>
      <c r="V210" s="33"/>
      <c r="W210" s="168">
        <f t="shared" si="56"/>
        <v>0</v>
      </c>
      <c r="X210" s="168">
        <v>0</v>
      </c>
      <c r="Y210" s="168">
        <f t="shared" si="57"/>
        <v>0</v>
      </c>
      <c r="Z210" s="168">
        <v>0</v>
      </c>
      <c r="AA210" s="169">
        <f t="shared" si="58"/>
        <v>0</v>
      </c>
      <c r="AR210" s="15" t="s">
        <v>205</v>
      </c>
      <c r="AT210" s="15" t="s">
        <v>144</v>
      </c>
      <c r="AU210" s="15" t="s">
        <v>84</v>
      </c>
      <c r="AY210" s="15" t="s">
        <v>143</v>
      </c>
      <c r="BE210" s="110">
        <f t="shared" si="59"/>
        <v>0</v>
      </c>
      <c r="BF210" s="110">
        <f t="shared" si="60"/>
        <v>0</v>
      </c>
      <c r="BG210" s="110">
        <f t="shared" si="61"/>
        <v>0</v>
      </c>
      <c r="BH210" s="110">
        <f t="shared" si="62"/>
        <v>0</v>
      </c>
      <c r="BI210" s="110">
        <f t="shared" si="63"/>
        <v>0</v>
      </c>
      <c r="BJ210" s="15" t="s">
        <v>84</v>
      </c>
      <c r="BK210" s="170">
        <f t="shared" si="64"/>
        <v>0</v>
      </c>
      <c r="BL210" s="15" t="s">
        <v>205</v>
      </c>
      <c r="BM210" s="15" t="s">
        <v>819</v>
      </c>
    </row>
    <row r="211" spans="2:65" s="1" customFormat="1" ht="31.5" customHeight="1">
      <c r="B211" s="132"/>
      <c r="C211" s="171" t="s">
        <v>392</v>
      </c>
      <c r="D211" s="171" t="s">
        <v>151</v>
      </c>
      <c r="E211" s="172" t="s">
        <v>814</v>
      </c>
      <c r="F211" s="252" t="s">
        <v>815</v>
      </c>
      <c r="G211" s="253"/>
      <c r="H211" s="253"/>
      <c r="I211" s="253"/>
      <c r="J211" s="173" t="s">
        <v>634</v>
      </c>
      <c r="K211" s="174">
        <v>3.16</v>
      </c>
      <c r="L211" s="254">
        <v>0</v>
      </c>
      <c r="M211" s="253"/>
      <c r="N211" s="255">
        <f t="shared" si="55"/>
        <v>0</v>
      </c>
      <c r="O211" s="249"/>
      <c r="P211" s="249"/>
      <c r="Q211" s="249"/>
      <c r="R211" s="134"/>
      <c r="T211" s="167" t="s">
        <v>18</v>
      </c>
      <c r="U211" s="41" t="s">
        <v>42</v>
      </c>
      <c r="V211" s="33"/>
      <c r="W211" s="168">
        <f t="shared" si="56"/>
        <v>0</v>
      </c>
      <c r="X211" s="168">
        <v>0.55</v>
      </c>
      <c r="Y211" s="168">
        <f t="shared" si="57"/>
        <v>1.7380000000000002</v>
      </c>
      <c r="Z211" s="168">
        <v>0</v>
      </c>
      <c r="AA211" s="169">
        <f t="shared" si="58"/>
        <v>0</v>
      </c>
      <c r="AR211" s="15" t="s">
        <v>270</v>
      </c>
      <c r="AT211" s="15" t="s">
        <v>151</v>
      </c>
      <c r="AU211" s="15" t="s">
        <v>84</v>
      </c>
      <c r="AY211" s="15" t="s">
        <v>143</v>
      </c>
      <c r="BE211" s="110">
        <f t="shared" si="59"/>
        <v>0</v>
      </c>
      <c r="BF211" s="110">
        <f t="shared" si="60"/>
        <v>0</v>
      </c>
      <c r="BG211" s="110">
        <f t="shared" si="61"/>
        <v>0</v>
      </c>
      <c r="BH211" s="110">
        <f t="shared" si="62"/>
        <v>0</v>
      </c>
      <c r="BI211" s="110">
        <f t="shared" si="63"/>
        <v>0</v>
      </c>
      <c r="BJ211" s="15" t="s">
        <v>84</v>
      </c>
      <c r="BK211" s="170">
        <f t="shared" si="64"/>
        <v>0</v>
      </c>
      <c r="BL211" s="15" t="s">
        <v>205</v>
      </c>
      <c r="BM211" s="15" t="s">
        <v>820</v>
      </c>
    </row>
    <row r="212" spans="2:65" s="1" customFormat="1" ht="31.5" customHeight="1">
      <c r="B212" s="132"/>
      <c r="C212" s="162" t="s">
        <v>396</v>
      </c>
      <c r="D212" s="162" t="s">
        <v>144</v>
      </c>
      <c r="E212" s="163" t="s">
        <v>821</v>
      </c>
      <c r="F212" s="248" t="s">
        <v>822</v>
      </c>
      <c r="G212" s="249"/>
      <c r="H212" s="249"/>
      <c r="I212" s="249"/>
      <c r="J212" s="164" t="s">
        <v>653</v>
      </c>
      <c r="K212" s="165">
        <v>0.503</v>
      </c>
      <c r="L212" s="250">
        <v>0</v>
      </c>
      <c r="M212" s="249"/>
      <c r="N212" s="251">
        <f t="shared" si="55"/>
        <v>0</v>
      </c>
      <c r="O212" s="249"/>
      <c r="P212" s="249"/>
      <c r="Q212" s="249"/>
      <c r="R212" s="134"/>
      <c r="T212" s="167" t="s">
        <v>18</v>
      </c>
      <c r="U212" s="41" t="s">
        <v>42</v>
      </c>
      <c r="V212" s="33"/>
      <c r="W212" s="168">
        <f t="shared" si="56"/>
        <v>0</v>
      </c>
      <c r="X212" s="168">
        <v>0</v>
      </c>
      <c r="Y212" s="168">
        <f t="shared" si="57"/>
        <v>0</v>
      </c>
      <c r="Z212" s="168">
        <v>0</v>
      </c>
      <c r="AA212" s="169">
        <f t="shared" si="58"/>
        <v>0</v>
      </c>
      <c r="AR212" s="15" t="s">
        <v>205</v>
      </c>
      <c r="AT212" s="15" t="s">
        <v>144</v>
      </c>
      <c r="AU212" s="15" t="s">
        <v>84</v>
      </c>
      <c r="AY212" s="15" t="s">
        <v>143</v>
      </c>
      <c r="BE212" s="110">
        <f t="shared" si="59"/>
        <v>0</v>
      </c>
      <c r="BF212" s="110">
        <f t="shared" si="60"/>
        <v>0</v>
      </c>
      <c r="BG212" s="110">
        <f t="shared" si="61"/>
        <v>0</v>
      </c>
      <c r="BH212" s="110">
        <f t="shared" si="62"/>
        <v>0</v>
      </c>
      <c r="BI212" s="110">
        <f t="shared" si="63"/>
        <v>0</v>
      </c>
      <c r="BJ212" s="15" t="s">
        <v>84</v>
      </c>
      <c r="BK212" s="170">
        <f t="shared" si="64"/>
        <v>0</v>
      </c>
      <c r="BL212" s="15" t="s">
        <v>205</v>
      </c>
      <c r="BM212" s="15" t="s">
        <v>823</v>
      </c>
    </row>
    <row r="213" spans="2:63" s="10" customFormat="1" ht="29.25" customHeight="1">
      <c r="B213" s="151"/>
      <c r="C213" s="152"/>
      <c r="D213" s="161" t="s">
        <v>626</v>
      </c>
      <c r="E213" s="161"/>
      <c r="F213" s="161"/>
      <c r="G213" s="161"/>
      <c r="H213" s="161"/>
      <c r="I213" s="161"/>
      <c r="J213" s="161"/>
      <c r="K213" s="161"/>
      <c r="L213" s="161"/>
      <c r="M213" s="161"/>
      <c r="N213" s="264">
        <f>BK213</f>
        <v>0</v>
      </c>
      <c r="O213" s="265"/>
      <c r="P213" s="265"/>
      <c r="Q213" s="265"/>
      <c r="R213" s="154"/>
      <c r="T213" s="155"/>
      <c r="U213" s="152"/>
      <c r="V213" s="152"/>
      <c r="W213" s="156">
        <f>SUM(W214:W217)</f>
        <v>0</v>
      </c>
      <c r="X213" s="152"/>
      <c r="Y213" s="156">
        <f>SUM(Y214:Y217)</f>
        <v>0.0512912</v>
      </c>
      <c r="Z213" s="152"/>
      <c r="AA213" s="157">
        <f>SUM(AA214:AA217)</f>
        <v>0</v>
      </c>
      <c r="AR213" s="158" t="s">
        <v>84</v>
      </c>
      <c r="AT213" s="159" t="s">
        <v>74</v>
      </c>
      <c r="AU213" s="159" t="s">
        <v>82</v>
      </c>
      <c r="AY213" s="158" t="s">
        <v>143</v>
      </c>
      <c r="BK213" s="160">
        <f>SUM(BK214:BK217)</f>
        <v>0</v>
      </c>
    </row>
    <row r="214" spans="2:65" s="1" customFormat="1" ht="31.5" customHeight="1">
      <c r="B214" s="132"/>
      <c r="C214" s="162" t="s">
        <v>400</v>
      </c>
      <c r="D214" s="162" t="s">
        <v>144</v>
      </c>
      <c r="E214" s="163" t="s">
        <v>824</v>
      </c>
      <c r="F214" s="248" t="s">
        <v>825</v>
      </c>
      <c r="G214" s="249"/>
      <c r="H214" s="249"/>
      <c r="I214" s="249"/>
      <c r="J214" s="164" t="s">
        <v>685</v>
      </c>
      <c r="K214" s="165">
        <v>36.52</v>
      </c>
      <c r="L214" s="250">
        <v>0</v>
      </c>
      <c r="M214" s="249"/>
      <c r="N214" s="251">
        <f>ROUND(L214*K214,3)</f>
        <v>0</v>
      </c>
      <c r="O214" s="249"/>
      <c r="P214" s="249"/>
      <c r="Q214" s="249"/>
      <c r="R214" s="134"/>
      <c r="T214" s="167" t="s">
        <v>18</v>
      </c>
      <c r="U214" s="41" t="s">
        <v>42</v>
      </c>
      <c r="V214" s="33"/>
      <c r="W214" s="168">
        <f>V214*K214</f>
        <v>0</v>
      </c>
      <c r="X214" s="168">
        <v>0.00071</v>
      </c>
      <c r="Y214" s="168">
        <f>X214*K214</f>
        <v>0.025929200000000003</v>
      </c>
      <c r="Z214" s="168">
        <v>0</v>
      </c>
      <c r="AA214" s="169">
        <f>Z214*K214</f>
        <v>0</v>
      </c>
      <c r="AR214" s="15" t="s">
        <v>148</v>
      </c>
      <c r="AT214" s="15" t="s">
        <v>144</v>
      </c>
      <c r="AU214" s="15" t="s">
        <v>84</v>
      </c>
      <c r="AY214" s="15" t="s">
        <v>143</v>
      </c>
      <c r="BE214" s="110">
        <f>IF(U214="základná",N214,0)</f>
        <v>0</v>
      </c>
      <c r="BF214" s="110">
        <f>IF(U214="znížená",N214,0)</f>
        <v>0</v>
      </c>
      <c r="BG214" s="110">
        <f>IF(U214="zákl. prenesená",N214,0)</f>
        <v>0</v>
      </c>
      <c r="BH214" s="110">
        <f>IF(U214="zníž. prenesená",N214,0)</f>
        <v>0</v>
      </c>
      <c r="BI214" s="110">
        <f>IF(U214="nulová",N214,0)</f>
        <v>0</v>
      </c>
      <c r="BJ214" s="15" t="s">
        <v>84</v>
      </c>
      <c r="BK214" s="170">
        <f>ROUND(L214*K214,3)</f>
        <v>0</v>
      </c>
      <c r="BL214" s="15" t="s">
        <v>148</v>
      </c>
      <c r="BM214" s="15" t="s">
        <v>826</v>
      </c>
    </row>
    <row r="215" spans="2:65" s="1" customFormat="1" ht="31.5" customHeight="1">
      <c r="B215" s="132"/>
      <c r="C215" s="162" t="s">
        <v>404</v>
      </c>
      <c r="D215" s="162" t="s">
        <v>144</v>
      </c>
      <c r="E215" s="163" t="s">
        <v>827</v>
      </c>
      <c r="F215" s="248" t="s">
        <v>828</v>
      </c>
      <c r="G215" s="249"/>
      <c r="H215" s="249"/>
      <c r="I215" s="249"/>
      <c r="J215" s="164" t="s">
        <v>147</v>
      </c>
      <c r="K215" s="165">
        <v>8.43</v>
      </c>
      <c r="L215" s="250">
        <v>0</v>
      </c>
      <c r="M215" s="249"/>
      <c r="N215" s="251">
        <f>ROUND(L215*K215,3)</f>
        <v>0</v>
      </c>
      <c r="O215" s="249"/>
      <c r="P215" s="249"/>
      <c r="Q215" s="249"/>
      <c r="R215" s="134"/>
      <c r="T215" s="167" t="s">
        <v>18</v>
      </c>
      <c r="U215" s="41" t="s">
        <v>42</v>
      </c>
      <c r="V215" s="33"/>
      <c r="W215" s="168">
        <f>V215*K215</f>
        <v>0</v>
      </c>
      <c r="X215" s="168">
        <v>0.00247</v>
      </c>
      <c r="Y215" s="168">
        <f>X215*K215</f>
        <v>0.0208221</v>
      </c>
      <c r="Z215" s="168">
        <v>0</v>
      </c>
      <c r="AA215" s="169">
        <f>Z215*K215</f>
        <v>0</v>
      </c>
      <c r="AR215" s="15" t="s">
        <v>205</v>
      </c>
      <c r="AT215" s="15" t="s">
        <v>144</v>
      </c>
      <c r="AU215" s="15" t="s">
        <v>84</v>
      </c>
      <c r="AY215" s="15" t="s">
        <v>143</v>
      </c>
      <c r="BE215" s="110">
        <f>IF(U215="základná",N215,0)</f>
        <v>0</v>
      </c>
      <c r="BF215" s="110">
        <f>IF(U215="znížená",N215,0)</f>
        <v>0</v>
      </c>
      <c r="BG215" s="110">
        <f>IF(U215="zákl. prenesená",N215,0)</f>
        <v>0</v>
      </c>
      <c r="BH215" s="110">
        <f>IF(U215="zníž. prenesená",N215,0)</f>
        <v>0</v>
      </c>
      <c r="BI215" s="110">
        <f>IF(U215="nulová",N215,0)</f>
        <v>0</v>
      </c>
      <c r="BJ215" s="15" t="s">
        <v>84</v>
      </c>
      <c r="BK215" s="170">
        <f>ROUND(L215*K215,3)</f>
        <v>0</v>
      </c>
      <c r="BL215" s="15" t="s">
        <v>205</v>
      </c>
      <c r="BM215" s="15" t="s">
        <v>829</v>
      </c>
    </row>
    <row r="216" spans="2:65" s="1" customFormat="1" ht="31.5" customHeight="1">
      <c r="B216" s="132"/>
      <c r="C216" s="162" t="s">
        <v>408</v>
      </c>
      <c r="D216" s="162" t="s">
        <v>144</v>
      </c>
      <c r="E216" s="163" t="s">
        <v>830</v>
      </c>
      <c r="F216" s="248" t="s">
        <v>831</v>
      </c>
      <c r="G216" s="249"/>
      <c r="H216" s="249"/>
      <c r="I216" s="249"/>
      <c r="J216" s="164" t="s">
        <v>147</v>
      </c>
      <c r="K216" s="165">
        <v>0.75</v>
      </c>
      <c r="L216" s="250">
        <v>0</v>
      </c>
      <c r="M216" s="249"/>
      <c r="N216" s="251">
        <f>ROUND(L216*K216,3)</f>
        <v>0</v>
      </c>
      <c r="O216" s="249"/>
      <c r="P216" s="249"/>
      <c r="Q216" s="249"/>
      <c r="R216" s="134"/>
      <c r="T216" s="167" t="s">
        <v>18</v>
      </c>
      <c r="U216" s="41" t="s">
        <v>42</v>
      </c>
      <c r="V216" s="33"/>
      <c r="W216" s="168">
        <f>V216*K216</f>
        <v>0</v>
      </c>
      <c r="X216" s="168">
        <v>0.00021</v>
      </c>
      <c r="Y216" s="168">
        <f>X216*K216</f>
        <v>0.0001575</v>
      </c>
      <c r="Z216" s="168">
        <v>0</v>
      </c>
      <c r="AA216" s="169">
        <f>Z216*K216</f>
        <v>0</v>
      </c>
      <c r="AR216" s="15" t="s">
        <v>205</v>
      </c>
      <c r="AT216" s="15" t="s">
        <v>144</v>
      </c>
      <c r="AU216" s="15" t="s">
        <v>84</v>
      </c>
      <c r="AY216" s="15" t="s">
        <v>143</v>
      </c>
      <c r="BE216" s="110">
        <f>IF(U216="základná",N216,0)</f>
        <v>0</v>
      </c>
      <c r="BF216" s="110">
        <f>IF(U216="znížená",N216,0)</f>
        <v>0</v>
      </c>
      <c r="BG216" s="110">
        <f>IF(U216="zákl. prenesená",N216,0)</f>
        <v>0</v>
      </c>
      <c r="BH216" s="110">
        <f>IF(U216="zníž. prenesená",N216,0)</f>
        <v>0</v>
      </c>
      <c r="BI216" s="110">
        <f>IF(U216="nulová",N216,0)</f>
        <v>0</v>
      </c>
      <c r="BJ216" s="15" t="s">
        <v>84</v>
      </c>
      <c r="BK216" s="170">
        <f>ROUND(L216*K216,3)</f>
        <v>0</v>
      </c>
      <c r="BL216" s="15" t="s">
        <v>205</v>
      </c>
      <c r="BM216" s="15" t="s">
        <v>832</v>
      </c>
    </row>
    <row r="217" spans="2:65" s="1" customFormat="1" ht="31.5" customHeight="1">
      <c r="B217" s="132"/>
      <c r="C217" s="162" t="s">
        <v>412</v>
      </c>
      <c r="D217" s="162" t="s">
        <v>144</v>
      </c>
      <c r="E217" s="163" t="s">
        <v>833</v>
      </c>
      <c r="F217" s="248" t="s">
        <v>834</v>
      </c>
      <c r="G217" s="249"/>
      <c r="H217" s="249"/>
      <c r="I217" s="249"/>
      <c r="J217" s="164" t="s">
        <v>685</v>
      </c>
      <c r="K217" s="165">
        <v>36.52</v>
      </c>
      <c r="L217" s="250">
        <v>0</v>
      </c>
      <c r="M217" s="249"/>
      <c r="N217" s="251">
        <f>ROUND(L217*K217,3)</f>
        <v>0</v>
      </c>
      <c r="O217" s="249"/>
      <c r="P217" s="249"/>
      <c r="Q217" s="249"/>
      <c r="R217" s="134"/>
      <c r="T217" s="167" t="s">
        <v>18</v>
      </c>
      <c r="U217" s="41" t="s">
        <v>42</v>
      </c>
      <c r="V217" s="33"/>
      <c r="W217" s="168">
        <f>V217*K217</f>
        <v>0</v>
      </c>
      <c r="X217" s="168">
        <v>0.00012</v>
      </c>
      <c r="Y217" s="168">
        <f>X217*K217</f>
        <v>0.004382400000000001</v>
      </c>
      <c r="Z217" s="168">
        <v>0</v>
      </c>
      <c r="AA217" s="169">
        <f>Z217*K217</f>
        <v>0</v>
      </c>
      <c r="AR217" s="15" t="s">
        <v>205</v>
      </c>
      <c r="AT217" s="15" t="s">
        <v>144</v>
      </c>
      <c r="AU217" s="15" t="s">
        <v>84</v>
      </c>
      <c r="AY217" s="15" t="s">
        <v>143</v>
      </c>
      <c r="BE217" s="110">
        <f>IF(U217="základná",N217,0)</f>
        <v>0</v>
      </c>
      <c r="BF217" s="110">
        <f>IF(U217="znížená",N217,0)</f>
        <v>0</v>
      </c>
      <c r="BG217" s="110">
        <f>IF(U217="zákl. prenesená",N217,0)</f>
        <v>0</v>
      </c>
      <c r="BH217" s="110">
        <f>IF(U217="zníž. prenesená",N217,0)</f>
        <v>0</v>
      </c>
      <c r="BI217" s="110">
        <f>IF(U217="nulová",N217,0)</f>
        <v>0</v>
      </c>
      <c r="BJ217" s="15" t="s">
        <v>84</v>
      </c>
      <c r="BK217" s="170">
        <f>ROUND(L217*K217,3)</f>
        <v>0</v>
      </c>
      <c r="BL217" s="15" t="s">
        <v>205</v>
      </c>
      <c r="BM217" s="15" t="s">
        <v>835</v>
      </c>
    </row>
    <row r="218" spans="2:63" s="10" customFormat="1" ht="29.25" customHeight="1">
      <c r="B218" s="151"/>
      <c r="C218" s="152"/>
      <c r="D218" s="161" t="s">
        <v>627</v>
      </c>
      <c r="E218" s="161"/>
      <c r="F218" s="161"/>
      <c r="G218" s="161"/>
      <c r="H218" s="161"/>
      <c r="I218" s="161"/>
      <c r="J218" s="161"/>
      <c r="K218" s="161"/>
      <c r="L218" s="161"/>
      <c r="M218" s="161"/>
      <c r="N218" s="264">
        <f>BK218</f>
        <v>0</v>
      </c>
      <c r="O218" s="265"/>
      <c r="P218" s="265"/>
      <c r="Q218" s="265"/>
      <c r="R218" s="154"/>
      <c r="T218" s="155"/>
      <c r="U218" s="152"/>
      <c r="V218" s="152"/>
      <c r="W218" s="156">
        <f>SUM(W219:W224)</f>
        <v>0</v>
      </c>
      <c r="X218" s="152"/>
      <c r="Y218" s="156">
        <f>SUM(Y219:Y224)</f>
        <v>0.07400999999999999</v>
      </c>
      <c r="Z218" s="152"/>
      <c r="AA218" s="157">
        <f>SUM(AA219:AA224)</f>
        <v>0</v>
      </c>
      <c r="AR218" s="158" t="s">
        <v>84</v>
      </c>
      <c r="AT218" s="159" t="s">
        <v>74</v>
      </c>
      <c r="AU218" s="159" t="s">
        <v>82</v>
      </c>
      <c r="AY218" s="158" t="s">
        <v>143</v>
      </c>
      <c r="BK218" s="160">
        <f>SUM(BK219:BK224)</f>
        <v>0</v>
      </c>
    </row>
    <row r="219" spans="2:65" s="1" customFormat="1" ht="31.5" customHeight="1">
      <c r="B219" s="132"/>
      <c r="C219" s="162" t="s">
        <v>416</v>
      </c>
      <c r="D219" s="162" t="s">
        <v>144</v>
      </c>
      <c r="E219" s="163" t="s">
        <v>836</v>
      </c>
      <c r="F219" s="248" t="s">
        <v>837</v>
      </c>
      <c r="G219" s="249"/>
      <c r="H219" s="249"/>
      <c r="I219" s="249"/>
      <c r="J219" s="164" t="s">
        <v>675</v>
      </c>
      <c r="K219" s="165">
        <v>1</v>
      </c>
      <c r="L219" s="250">
        <v>0</v>
      </c>
      <c r="M219" s="249"/>
      <c r="N219" s="251">
        <f aca="true" t="shared" si="65" ref="N219:N224">ROUND(L219*K219,3)</f>
        <v>0</v>
      </c>
      <c r="O219" s="249"/>
      <c r="P219" s="249"/>
      <c r="Q219" s="249"/>
      <c r="R219" s="134"/>
      <c r="T219" s="167" t="s">
        <v>18</v>
      </c>
      <c r="U219" s="41" t="s">
        <v>42</v>
      </c>
      <c r="V219" s="33"/>
      <c r="W219" s="168">
        <f aca="true" t="shared" si="66" ref="W219:W224">V219*K219</f>
        <v>0</v>
      </c>
      <c r="X219" s="168">
        <v>0.00029</v>
      </c>
      <c r="Y219" s="168">
        <f aca="true" t="shared" si="67" ref="Y219:Y224">X219*K219</f>
        <v>0.00029</v>
      </c>
      <c r="Z219" s="168">
        <v>0</v>
      </c>
      <c r="AA219" s="169">
        <f aca="true" t="shared" si="68" ref="AA219:AA224">Z219*K219</f>
        <v>0</v>
      </c>
      <c r="AR219" s="15" t="s">
        <v>205</v>
      </c>
      <c r="AT219" s="15" t="s">
        <v>144</v>
      </c>
      <c r="AU219" s="15" t="s">
        <v>84</v>
      </c>
      <c r="AY219" s="15" t="s">
        <v>143</v>
      </c>
      <c r="BE219" s="110">
        <f aca="true" t="shared" si="69" ref="BE219:BE224">IF(U219="základná",N219,0)</f>
        <v>0</v>
      </c>
      <c r="BF219" s="110">
        <f aca="true" t="shared" si="70" ref="BF219:BF224">IF(U219="znížená",N219,0)</f>
        <v>0</v>
      </c>
      <c r="BG219" s="110">
        <f aca="true" t="shared" si="71" ref="BG219:BG224">IF(U219="zákl. prenesená",N219,0)</f>
        <v>0</v>
      </c>
      <c r="BH219" s="110">
        <f aca="true" t="shared" si="72" ref="BH219:BH224">IF(U219="zníž. prenesená",N219,0)</f>
        <v>0</v>
      </c>
      <c r="BI219" s="110">
        <f aca="true" t="shared" si="73" ref="BI219:BI224">IF(U219="nulová",N219,0)</f>
        <v>0</v>
      </c>
      <c r="BJ219" s="15" t="s">
        <v>84</v>
      </c>
      <c r="BK219" s="170">
        <f aca="true" t="shared" si="74" ref="BK219:BK224">ROUND(L219*K219,3)</f>
        <v>0</v>
      </c>
      <c r="BL219" s="15" t="s">
        <v>205</v>
      </c>
      <c r="BM219" s="15" t="s">
        <v>838</v>
      </c>
    </row>
    <row r="220" spans="2:65" s="1" customFormat="1" ht="22.5" customHeight="1">
      <c r="B220" s="132"/>
      <c r="C220" s="171" t="s">
        <v>420</v>
      </c>
      <c r="D220" s="171" t="s">
        <v>151</v>
      </c>
      <c r="E220" s="172" t="s">
        <v>839</v>
      </c>
      <c r="F220" s="252" t="s">
        <v>840</v>
      </c>
      <c r="G220" s="253"/>
      <c r="H220" s="253"/>
      <c r="I220" s="253"/>
      <c r="J220" s="173" t="s">
        <v>675</v>
      </c>
      <c r="K220" s="174">
        <v>1</v>
      </c>
      <c r="L220" s="254">
        <v>0</v>
      </c>
      <c r="M220" s="253"/>
      <c r="N220" s="255">
        <f t="shared" si="65"/>
        <v>0</v>
      </c>
      <c r="O220" s="249"/>
      <c r="P220" s="249"/>
      <c r="Q220" s="249"/>
      <c r="R220" s="134"/>
      <c r="T220" s="167" t="s">
        <v>18</v>
      </c>
      <c r="U220" s="41" t="s">
        <v>42</v>
      </c>
      <c r="V220" s="33"/>
      <c r="W220" s="168">
        <f t="shared" si="66"/>
        <v>0</v>
      </c>
      <c r="X220" s="168">
        <v>0.00955</v>
      </c>
      <c r="Y220" s="168">
        <f t="shared" si="67"/>
        <v>0.00955</v>
      </c>
      <c r="Z220" s="168">
        <v>0</v>
      </c>
      <c r="AA220" s="169">
        <f t="shared" si="68"/>
        <v>0</v>
      </c>
      <c r="AR220" s="15" t="s">
        <v>270</v>
      </c>
      <c r="AT220" s="15" t="s">
        <v>151</v>
      </c>
      <c r="AU220" s="15" t="s">
        <v>84</v>
      </c>
      <c r="AY220" s="15" t="s">
        <v>143</v>
      </c>
      <c r="BE220" s="110">
        <f t="shared" si="69"/>
        <v>0</v>
      </c>
      <c r="BF220" s="110">
        <f t="shared" si="70"/>
        <v>0</v>
      </c>
      <c r="BG220" s="110">
        <f t="shared" si="71"/>
        <v>0</v>
      </c>
      <c r="BH220" s="110">
        <f t="shared" si="72"/>
        <v>0</v>
      </c>
      <c r="BI220" s="110">
        <f t="shared" si="73"/>
        <v>0</v>
      </c>
      <c r="BJ220" s="15" t="s">
        <v>84</v>
      </c>
      <c r="BK220" s="170">
        <f t="shared" si="74"/>
        <v>0</v>
      </c>
      <c r="BL220" s="15" t="s">
        <v>205</v>
      </c>
      <c r="BM220" s="15" t="s">
        <v>841</v>
      </c>
    </row>
    <row r="221" spans="2:65" s="1" customFormat="1" ht="31.5" customHeight="1">
      <c r="B221" s="132"/>
      <c r="C221" s="162" t="s">
        <v>422</v>
      </c>
      <c r="D221" s="162" t="s">
        <v>144</v>
      </c>
      <c r="E221" s="163" t="s">
        <v>842</v>
      </c>
      <c r="F221" s="248" t="s">
        <v>843</v>
      </c>
      <c r="G221" s="249"/>
      <c r="H221" s="249"/>
      <c r="I221" s="249"/>
      <c r="J221" s="164" t="s">
        <v>675</v>
      </c>
      <c r="K221" s="165">
        <v>1</v>
      </c>
      <c r="L221" s="250">
        <v>0</v>
      </c>
      <c r="M221" s="249"/>
      <c r="N221" s="251">
        <f t="shared" si="65"/>
        <v>0</v>
      </c>
      <c r="O221" s="249"/>
      <c r="P221" s="249"/>
      <c r="Q221" s="249"/>
      <c r="R221" s="134"/>
      <c r="T221" s="167" t="s">
        <v>18</v>
      </c>
      <c r="U221" s="41" t="s">
        <v>42</v>
      </c>
      <c r="V221" s="33"/>
      <c r="W221" s="168">
        <f t="shared" si="66"/>
        <v>0</v>
      </c>
      <c r="X221" s="168">
        <v>0.00065</v>
      </c>
      <c r="Y221" s="168">
        <f t="shared" si="67"/>
        <v>0.00065</v>
      </c>
      <c r="Z221" s="168">
        <v>0</v>
      </c>
      <c r="AA221" s="169">
        <f t="shared" si="68"/>
        <v>0</v>
      </c>
      <c r="AR221" s="15" t="s">
        <v>205</v>
      </c>
      <c r="AT221" s="15" t="s">
        <v>144</v>
      </c>
      <c r="AU221" s="15" t="s">
        <v>84</v>
      </c>
      <c r="AY221" s="15" t="s">
        <v>143</v>
      </c>
      <c r="BE221" s="110">
        <f t="shared" si="69"/>
        <v>0</v>
      </c>
      <c r="BF221" s="110">
        <f t="shared" si="70"/>
        <v>0</v>
      </c>
      <c r="BG221" s="110">
        <f t="shared" si="71"/>
        <v>0</v>
      </c>
      <c r="BH221" s="110">
        <f t="shared" si="72"/>
        <v>0</v>
      </c>
      <c r="BI221" s="110">
        <f t="shared" si="73"/>
        <v>0</v>
      </c>
      <c r="BJ221" s="15" t="s">
        <v>84</v>
      </c>
      <c r="BK221" s="170">
        <f t="shared" si="74"/>
        <v>0</v>
      </c>
      <c r="BL221" s="15" t="s">
        <v>205</v>
      </c>
      <c r="BM221" s="15" t="s">
        <v>844</v>
      </c>
    </row>
    <row r="222" spans="2:65" s="1" customFormat="1" ht="31.5" customHeight="1">
      <c r="B222" s="132"/>
      <c r="C222" s="171" t="s">
        <v>424</v>
      </c>
      <c r="D222" s="171" t="s">
        <v>151</v>
      </c>
      <c r="E222" s="172" t="s">
        <v>845</v>
      </c>
      <c r="F222" s="252" t="s">
        <v>846</v>
      </c>
      <c r="G222" s="253"/>
      <c r="H222" s="253"/>
      <c r="I222" s="253"/>
      <c r="J222" s="173" t="s">
        <v>675</v>
      </c>
      <c r="K222" s="174">
        <v>1</v>
      </c>
      <c r="L222" s="254">
        <v>0</v>
      </c>
      <c r="M222" s="253"/>
      <c r="N222" s="255">
        <f t="shared" si="65"/>
        <v>0</v>
      </c>
      <c r="O222" s="249"/>
      <c r="P222" s="249"/>
      <c r="Q222" s="249"/>
      <c r="R222" s="134"/>
      <c r="T222" s="167" t="s">
        <v>18</v>
      </c>
      <c r="U222" s="41" t="s">
        <v>42</v>
      </c>
      <c r="V222" s="33"/>
      <c r="W222" s="168">
        <f t="shared" si="66"/>
        <v>0</v>
      </c>
      <c r="X222" s="168">
        <v>0.04752</v>
      </c>
      <c r="Y222" s="168">
        <f t="shared" si="67"/>
        <v>0.04752</v>
      </c>
      <c r="Z222" s="168">
        <v>0</v>
      </c>
      <c r="AA222" s="169">
        <f t="shared" si="68"/>
        <v>0</v>
      </c>
      <c r="AR222" s="15" t="s">
        <v>270</v>
      </c>
      <c r="AT222" s="15" t="s">
        <v>151</v>
      </c>
      <c r="AU222" s="15" t="s">
        <v>84</v>
      </c>
      <c r="AY222" s="15" t="s">
        <v>143</v>
      </c>
      <c r="BE222" s="110">
        <f t="shared" si="69"/>
        <v>0</v>
      </c>
      <c r="BF222" s="110">
        <f t="shared" si="70"/>
        <v>0</v>
      </c>
      <c r="BG222" s="110">
        <f t="shared" si="71"/>
        <v>0</v>
      </c>
      <c r="BH222" s="110">
        <f t="shared" si="72"/>
        <v>0</v>
      </c>
      <c r="BI222" s="110">
        <f t="shared" si="73"/>
        <v>0</v>
      </c>
      <c r="BJ222" s="15" t="s">
        <v>84</v>
      </c>
      <c r="BK222" s="170">
        <f t="shared" si="74"/>
        <v>0</v>
      </c>
      <c r="BL222" s="15" t="s">
        <v>205</v>
      </c>
      <c r="BM222" s="15" t="s">
        <v>847</v>
      </c>
    </row>
    <row r="223" spans="2:65" s="1" customFormat="1" ht="44.25" customHeight="1">
      <c r="B223" s="132"/>
      <c r="C223" s="162" t="s">
        <v>426</v>
      </c>
      <c r="D223" s="162" t="s">
        <v>144</v>
      </c>
      <c r="E223" s="163" t="s">
        <v>848</v>
      </c>
      <c r="F223" s="248" t="s">
        <v>849</v>
      </c>
      <c r="G223" s="249"/>
      <c r="H223" s="249"/>
      <c r="I223" s="249"/>
      <c r="J223" s="164" t="s">
        <v>675</v>
      </c>
      <c r="K223" s="165">
        <v>1</v>
      </c>
      <c r="L223" s="250">
        <v>0</v>
      </c>
      <c r="M223" s="249"/>
      <c r="N223" s="251">
        <f t="shared" si="65"/>
        <v>0</v>
      </c>
      <c r="O223" s="249"/>
      <c r="P223" s="249"/>
      <c r="Q223" s="249"/>
      <c r="R223" s="134"/>
      <c r="T223" s="167" t="s">
        <v>18</v>
      </c>
      <c r="U223" s="41" t="s">
        <v>42</v>
      </c>
      <c r="V223" s="33"/>
      <c r="W223" s="168">
        <f t="shared" si="66"/>
        <v>0</v>
      </c>
      <c r="X223" s="168">
        <v>0</v>
      </c>
      <c r="Y223" s="168">
        <f t="shared" si="67"/>
        <v>0</v>
      </c>
      <c r="Z223" s="168">
        <v>0</v>
      </c>
      <c r="AA223" s="169">
        <f t="shared" si="68"/>
        <v>0</v>
      </c>
      <c r="AR223" s="15" t="s">
        <v>205</v>
      </c>
      <c r="AT223" s="15" t="s">
        <v>144</v>
      </c>
      <c r="AU223" s="15" t="s">
        <v>84</v>
      </c>
      <c r="AY223" s="15" t="s">
        <v>143</v>
      </c>
      <c r="BE223" s="110">
        <f t="shared" si="69"/>
        <v>0</v>
      </c>
      <c r="BF223" s="110">
        <f t="shared" si="70"/>
        <v>0</v>
      </c>
      <c r="BG223" s="110">
        <f t="shared" si="71"/>
        <v>0</v>
      </c>
      <c r="BH223" s="110">
        <f t="shared" si="72"/>
        <v>0</v>
      </c>
      <c r="BI223" s="110">
        <f t="shared" si="73"/>
        <v>0</v>
      </c>
      <c r="BJ223" s="15" t="s">
        <v>84</v>
      </c>
      <c r="BK223" s="170">
        <f t="shared" si="74"/>
        <v>0</v>
      </c>
      <c r="BL223" s="15" t="s">
        <v>205</v>
      </c>
      <c r="BM223" s="15" t="s">
        <v>850</v>
      </c>
    </row>
    <row r="224" spans="2:65" s="1" customFormat="1" ht="31.5" customHeight="1">
      <c r="B224" s="132"/>
      <c r="C224" s="171" t="s">
        <v>428</v>
      </c>
      <c r="D224" s="171" t="s">
        <v>151</v>
      </c>
      <c r="E224" s="172" t="s">
        <v>851</v>
      </c>
      <c r="F224" s="252" t="s">
        <v>852</v>
      </c>
      <c r="G224" s="253"/>
      <c r="H224" s="253"/>
      <c r="I224" s="253"/>
      <c r="J224" s="173" t="s">
        <v>675</v>
      </c>
      <c r="K224" s="174">
        <v>1</v>
      </c>
      <c r="L224" s="254">
        <v>0</v>
      </c>
      <c r="M224" s="253"/>
      <c r="N224" s="255">
        <f t="shared" si="65"/>
        <v>0</v>
      </c>
      <c r="O224" s="249"/>
      <c r="P224" s="249"/>
      <c r="Q224" s="249"/>
      <c r="R224" s="134"/>
      <c r="T224" s="167" t="s">
        <v>18</v>
      </c>
      <c r="U224" s="41" t="s">
        <v>42</v>
      </c>
      <c r="V224" s="33"/>
      <c r="W224" s="168">
        <f t="shared" si="66"/>
        <v>0</v>
      </c>
      <c r="X224" s="168">
        <v>0.016</v>
      </c>
      <c r="Y224" s="168">
        <f t="shared" si="67"/>
        <v>0.016</v>
      </c>
      <c r="Z224" s="168">
        <v>0</v>
      </c>
      <c r="AA224" s="169">
        <f t="shared" si="68"/>
        <v>0</v>
      </c>
      <c r="AR224" s="15" t="s">
        <v>270</v>
      </c>
      <c r="AT224" s="15" t="s">
        <v>151</v>
      </c>
      <c r="AU224" s="15" t="s">
        <v>84</v>
      </c>
      <c r="AY224" s="15" t="s">
        <v>143</v>
      </c>
      <c r="BE224" s="110">
        <f t="shared" si="69"/>
        <v>0</v>
      </c>
      <c r="BF224" s="110">
        <f t="shared" si="70"/>
        <v>0</v>
      </c>
      <c r="BG224" s="110">
        <f t="shared" si="71"/>
        <v>0</v>
      </c>
      <c r="BH224" s="110">
        <f t="shared" si="72"/>
        <v>0</v>
      </c>
      <c r="BI224" s="110">
        <f t="shared" si="73"/>
        <v>0</v>
      </c>
      <c r="BJ224" s="15" t="s">
        <v>84</v>
      </c>
      <c r="BK224" s="170">
        <f t="shared" si="74"/>
        <v>0</v>
      </c>
      <c r="BL224" s="15" t="s">
        <v>205</v>
      </c>
      <c r="BM224" s="15" t="s">
        <v>853</v>
      </c>
    </row>
    <row r="225" spans="2:63" s="10" customFormat="1" ht="29.25" customHeight="1">
      <c r="B225" s="151"/>
      <c r="C225" s="152"/>
      <c r="D225" s="161" t="s">
        <v>628</v>
      </c>
      <c r="E225" s="161"/>
      <c r="F225" s="161"/>
      <c r="G225" s="161"/>
      <c r="H225" s="161"/>
      <c r="I225" s="161"/>
      <c r="J225" s="161"/>
      <c r="K225" s="161"/>
      <c r="L225" s="161"/>
      <c r="M225" s="161"/>
      <c r="N225" s="264">
        <f>BK225</f>
        <v>0</v>
      </c>
      <c r="O225" s="265"/>
      <c r="P225" s="265"/>
      <c r="Q225" s="265"/>
      <c r="R225" s="154"/>
      <c r="T225" s="155"/>
      <c r="U225" s="152"/>
      <c r="V225" s="152"/>
      <c r="W225" s="156">
        <f>W226</f>
        <v>0</v>
      </c>
      <c r="X225" s="152"/>
      <c r="Y225" s="156">
        <f>Y226</f>
        <v>6E-05</v>
      </c>
      <c r="Z225" s="152"/>
      <c r="AA225" s="157">
        <f>AA226</f>
        <v>0</v>
      </c>
      <c r="AR225" s="158" t="s">
        <v>84</v>
      </c>
      <c r="AT225" s="159" t="s">
        <v>74</v>
      </c>
      <c r="AU225" s="159" t="s">
        <v>82</v>
      </c>
      <c r="AY225" s="158" t="s">
        <v>143</v>
      </c>
      <c r="BK225" s="160">
        <f>BK226</f>
        <v>0</v>
      </c>
    </row>
    <row r="226" spans="2:65" s="1" customFormat="1" ht="22.5" customHeight="1">
      <c r="B226" s="132"/>
      <c r="C226" s="162" t="s">
        <v>432</v>
      </c>
      <c r="D226" s="162" t="s">
        <v>144</v>
      </c>
      <c r="E226" s="163" t="s">
        <v>854</v>
      </c>
      <c r="F226" s="248" t="s">
        <v>855</v>
      </c>
      <c r="G226" s="249"/>
      <c r="H226" s="249"/>
      <c r="I226" s="249"/>
      <c r="J226" s="164" t="s">
        <v>281</v>
      </c>
      <c r="K226" s="165">
        <v>1</v>
      </c>
      <c r="L226" s="250">
        <v>0</v>
      </c>
      <c r="M226" s="249"/>
      <c r="N226" s="251">
        <f>ROUND(L226*K226,3)</f>
        <v>0</v>
      </c>
      <c r="O226" s="249"/>
      <c r="P226" s="249"/>
      <c r="Q226" s="249"/>
      <c r="R226" s="134"/>
      <c r="T226" s="167" t="s">
        <v>18</v>
      </c>
      <c r="U226" s="41" t="s">
        <v>42</v>
      </c>
      <c r="V226" s="33"/>
      <c r="W226" s="168">
        <f>V226*K226</f>
        <v>0</v>
      </c>
      <c r="X226" s="168">
        <v>6E-05</v>
      </c>
      <c r="Y226" s="168">
        <f>X226*K226</f>
        <v>6E-05</v>
      </c>
      <c r="Z226" s="168">
        <v>0</v>
      </c>
      <c r="AA226" s="169">
        <f>Z226*K226</f>
        <v>0</v>
      </c>
      <c r="AR226" s="15" t="s">
        <v>205</v>
      </c>
      <c r="AT226" s="15" t="s">
        <v>144</v>
      </c>
      <c r="AU226" s="15" t="s">
        <v>84</v>
      </c>
      <c r="AY226" s="15" t="s">
        <v>143</v>
      </c>
      <c r="BE226" s="110">
        <f>IF(U226="základná",N226,0)</f>
        <v>0</v>
      </c>
      <c r="BF226" s="110">
        <f>IF(U226="znížená",N226,0)</f>
        <v>0</v>
      </c>
      <c r="BG226" s="110">
        <f>IF(U226="zákl. prenesená",N226,0)</f>
        <v>0</v>
      </c>
      <c r="BH226" s="110">
        <f>IF(U226="zníž. prenesená",N226,0)</f>
        <v>0</v>
      </c>
      <c r="BI226" s="110">
        <f>IF(U226="nulová",N226,0)</f>
        <v>0</v>
      </c>
      <c r="BJ226" s="15" t="s">
        <v>84</v>
      </c>
      <c r="BK226" s="170">
        <f>ROUND(L226*K226,3)</f>
        <v>0</v>
      </c>
      <c r="BL226" s="15" t="s">
        <v>205</v>
      </c>
      <c r="BM226" s="15" t="s">
        <v>856</v>
      </c>
    </row>
    <row r="227" spans="2:63" s="10" customFormat="1" ht="29.25" customHeight="1">
      <c r="B227" s="151"/>
      <c r="C227" s="152"/>
      <c r="D227" s="161" t="s">
        <v>629</v>
      </c>
      <c r="E227" s="161"/>
      <c r="F227" s="161"/>
      <c r="G227" s="161"/>
      <c r="H227" s="161"/>
      <c r="I227" s="161"/>
      <c r="J227" s="161"/>
      <c r="K227" s="161"/>
      <c r="L227" s="161"/>
      <c r="M227" s="161"/>
      <c r="N227" s="264">
        <f>BK227</f>
        <v>0</v>
      </c>
      <c r="O227" s="265"/>
      <c r="P227" s="265"/>
      <c r="Q227" s="265"/>
      <c r="R227" s="154"/>
      <c r="T227" s="155"/>
      <c r="U227" s="152"/>
      <c r="V227" s="152"/>
      <c r="W227" s="156">
        <f>W228</f>
        <v>0</v>
      </c>
      <c r="X227" s="152"/>
      <c r="Y227" s="156">
        <f>Y228</f>
        <v>0.026705</v>
      </c>
      <c r="Z227" s="152"/>
      <c r="AA227" s="157">
        <f>AA228</f>
        <v>0</v>
      </c>
      <c r="AR227" s="158" t="s">
        <v>84</v>
      </c>
      <c r="AT227" s="159" t="s">
        <v>74</v>
      </c>
      <c r="AU227" s="159" t="s">
        <v>82</v>
      </c>
      <c r="AY227" s="158" t="s">
        <v>143</v>
      </c>
      <c r="BK227" s="160">
        <f>BK228</f>
        <v>0</v>
      </c>
    </row>
    <row r="228" spans="2:65" s="1" customFormat="1" ht="31.5" customHeight="1">
      <c r="B228" s="132"/>
      <c r="C228" s="162" t="s">
        <v>434</v>
      </c>
      <c r="D228" s="162" t="s">
        <v>144</v>
      </c>
      <c r="E228" s="163" t="s">
        <v>857</v>
      </c>
      <c r="F228" s="248" t="s">
        <v>858</v>
      </c>
      <c r="G228" s="249"/>
      <c r="H228" s="249"/>
      <c r="I228" s="249"/>
      <c r="J228" s="164" t="s">
        <v>685</v>
      </c>
      <c r="K228" s="165">
        <v>24.5</v>
      </c>
      <c r="L228" s="250">
        <v>0</v>
      </c>
      <c r="M228" s="249"/>
      <c r="N228" s="251">
        <f>ROUND(L228*K228,3)</f>
        <v>0</v>
      </c>
      <c r="O228" s="249"/>
      <c r="P228" s="249"/>
      <c r="Q228" s="249"/>
      <c r="R228" s="134"/>
      <c r="T228" s="167" t="s">
        <v>18</v>
      </c>
      <c r="U228" s="41" t="s">
        <v>42</v>
      </c>
      <c r="V228" s="33"/>
      <c r="W228" s="168">
        <f>V228*K228</f>
        <v>0</v>
      </c>
      <c r="X228" s="168">
        <v>0.00109</v>
      </c>
      <c r="Y228" s="168">
        <f>X228*K228</f>
        <v>0.026705</v>
      </c>
      <c r="Z228" s="168">
        <v>0</v>
      </c>
      <c r="AA228" s="169">
        <f>Z228*K228</f>
        <v>0</v>
      </c>
      <c r="AR228" s="15" t="s">
        <v>205</v>
      </c>
      <c r="AT228" s="15" t="s">
        <v>144</v>
      </c>
      <c r="AU228" s="15" t="s">
        <v>84</v>
      </c>
      <c r="AY228" s="15" t="s">
        <v>143</v>
      </c>
      <c r="BE228" s="110">
        <f>IF(U228="základná",N228,0)</f>
        <v>0</v>
      </c>
      <c r="BF228" s="110">
        <f>IF(U228="znížená",N228,0)</f>
        <v>0</v>
      </c>
      <c r="BG228" s="110">
        <f>IF(U228="zákl. prenesená",N228,0)</f>
        <v>0</v>
      </c>
      <c r="BH228" s="110">
        <f>IF(U228="zníž. prenesená",N228,0)</f>
        <v>0</v>
      </c>
      <c r="BI228" s="110">
        <f>IF(U228="nulová",N228,0)</f>
        <v>0</v>
      </c>
      <c r="BJ228" s="15" t="s">
        <v>84</v>
      </c>
      <c r="BK228" s="170">
        <f>ROUND(L228*K228,3)</f>
        <v>0</v>
      </c>
      <c r="BL228" s="15" t="s">
        <v>205</v>
      </c>
      <c r="BM228" s="15" t="s">
        <v>859</v>
      </c>
    </row>
    <row r="229" spans="2:63" s="10" customFormat="1" ht="29.25" customHeight="1">
      <c r="B229" s="151"/>
      <c r="C229" s="152"/>
      <c r="D229" s="161" t="s">
        <v>630</v>
      </c>
      <c r="E229" s="161"/>
      <c r="F229" s="161"/>
      <c r="G229" s="161"/>
      <c r="H229" s="161"/>
      <c r="I229" s="161"/>
      <c r="J229" s="161"/>
      <c r="K229" s="161"/>
      <c r="L229" s="161"/>
      <c r="M229" s="161"/>
      <c r="N229" s="264">
        <f>BK229</f>
        <v>0</v>
      </c>
      <c r="O229" s="265"/>
      <c r="P229" s="265"/>
      <c r="Q229" s="265"/>
      <c r="R229" s="154"/>
      <c r="T229" s="155"/>
      <c r="U229" s="152"/>
      <c r="V229" s="152"/>
      <c r="W229" s="156">
        <f>SUM(W230:W231)</f>
        <v>0</v>
      </c>
      <c r="X229" s="152"/>
      <c r="Y229" s="156">
        <f>SUM(Y230:Y231)</f>
        <v>0.0007800000000000001</v>
      </c>
      <c r="Z229" s="152"/>
      <c r="AA229" s="157">
        <f>SUM(AA230:AA231)</f>
        <v>0</v>
      </c>
      <c r="AR229" s="158" t="s">
        <v>84</v>
      </c>
      <c r="AT229" s="159" t="s">
        <v>74</v>
      </c>
      <c r="AU229" s="159" t="s">
        <v>82</v>
      </c>
      <c r="AY229" s="158" t="s">
        <v>143</v>
      </c>
      <c r="BK229" s="160">
        <f>SUM(BK230:BK231)</f>
        <v>0</v>
      </c>
    </row>
    <row r="230" spans="2:65" s="1" customFormat="1" ht="44.25" customHeight="1">
      <c r="B230" s="132"/>
      <c r="C230" s="162" t="s">
        <v>438</v>
      </c>
      <c r="D230" s="162" t="s">
        <v>144</v>
      </c>
      <c r="E230" s="163" t="s">
        <v>860</v>
      </c>
      <c r="F230" s="248" t="s">
        <v>861</v>
      </c>
      <c r="G230" s="249"/>
      <c r="H230" s="249"/>
      <c r="I230" s="249"/>
      <c r="J230" s="164" t="s">
        <v>675</v>
      </c>
      <c r="K230" s="165">
        <v>2</v>
      </c>
      <c r="L230" s="250">
        <v>0</v>
      </c>
      <c r="M230" s="249"/>
      <c r="N230" s="251">
        <f>ROUND(L230*K230,3)</f>
        <v>0</v>
      </c>
      <c r="O230" s="249"/>
      <c r="P230" s="249"/>
      <c r="Q230" s="249"/>
      <c r="R230" s="134"/>
      <c r="T230" s="167" t="s">
        <v>18</v>
      </c>
      <c r="U230" s="41" t="s">
        <v>42</v>
      </c>
      <c r="V230" s="33"/>
      <c r="W230" s="168">
        <f>V230*K230</f>
        <v>0</v>
      </c>
      <c r="X230" s="168">
        <v>0.00023</v>
      </c>
      <c r="Y230" s="168">
        <f>X230*K230</f>
        <v>0.00046</v>
      </c>
      <c r="Z230" s="168">
        <v>0</v>
      </c>
      <c r="AA230" s="169">
        <f>Z230*K230</f>
        <v>0</v>
      </c>
      <c r="AR230" s="15" t="s">
        <v>205</v>
      </c>
      <c r="AT230" s="15" t="s">
        <v>144</v>
      </c>
      <c r="AU230" s="15" t="s">
        <v>84</v>
      </c>
      <c r="AY230" s="15" t="s">
        <v>143</v>
      </c>
      <c r="BE230" s="110">
        <f>IF(U230="základná",N230,0)</f>
        <v>0</v>
      </c>
      <c r="BF230" s="110">
        <f>IF(U230="znížená",N230,0)</f>
        <v>0</v>
      </c>
      <c r="BG230" s="110">
        <f>IF(U230="zákl. prenesená",N230,0)</f>
        <v>0</v>
      </c>
      <c r="BH230" s="110">
        <f>IF(U230="zníž. prenesená",N230,0)</f>
        <v>0</v>
      </c>
      <c r="BI230" s="110">
        <f>IF(U230="nulová",N230,0)</f>
        <v>0</v>
      </c>
      <c r="BJ230" s="15" t="s">
        <v>84</v>
      </c>
      <c r="BK230" s="170">
        <f>ROUND(L230*K230,3)</f>
        <v>0</v>
      </c>
      <c r="BL230" s="15" t="s">
        <v>205</v>
      </c>
      <c r="BM230" s="15" t="s">
        <v>862</v>
      </c>
    </row>
    <row r="231" spans="2:65" s="1" customFormat="1" ht="31.5" customHeight="1">
      <c r="B231" s="132"/>
      <c r="C231" s="162" t="s">
        <v>442</v>
      </c>
      <c r="D231" s="162" t="s">
        <v>144</v>
      </c>
      <c r="E231" s="163" t="s">
        <v>863</v>
      </c>
      <c r="F231" s="248" t="s">
        <v>864</v>
      </c>
      <c r="G231" s="249"/>
      <c r="H231" s="249"/>
      <c r="I231" s="249"/>
      <c r="J231" s="164" t="s">
        <v>281</v>
      </c>
      <c r="K231" s="165">
        <v>1</v>
      </c>
      <c r="L231" s="250">
        <v>0</v>
      </c>
      <c r="M231" s="249"/>
      <c r="N231" s="251">
        <f>ROUND(L231*K231,3)</f>
        <v>0</v>
      </c>
      <c r="O231" s="249"/>
      <c r="P231" s="249"/>
      <c r="Q231" s="249"/>
      <c r="R231" s="134"/>
      <c r="T231" s="167" t="s">
        <v>18</v>
      </c>
      <c r="U231" s="41" t="s">
        <v>42</v>
      </c>
      <c r="V231" s="33"/>
      <c r="W231" s="168">
        <f>V231*K231</f>
        <v>0</v>
      </c>
      <c r="X231" s="168">
        <v>0.00032</v>
      </c>
      <c r="Y231" s="168">
        <f>X231*K231</f>
        <v>0.00032</v>
      </c>
      <c r="Z231" s="168">
        <v>0</v>
      </c>
      <c r="AA231" s="169">
        <f>Z231*K231</f>
        <v>0</v>
      </c>
      <c r="AR231" s="15" t="s">
        <v>205</v>
      </c>
      <c r="AT231" s="15" t="s">
        <v>144</v>
      </c>
      <c r="AU231" s="15" t="s">
        <v>84</v>
      </c>
      <c r="AY231" s="15" t="s">
        <v>143</v>
      </c>
      <c r="BE231" s="110">
        <f>IF(U231="základná",N231,0)</f>
        <v>0</v>
      </c>
      <c r="BF231" s="110">
        <f>IF(U231="znížená",N231,0)</f>
        <v>0</v>
      </c>
      <c r="BG231" s="110">
        <f>IF(U231="zákl. prenesená",N231,0)</f>
        <v>0</v>
      </c>
      <c r="BH231" s="110">
        <f>IF(U231="zníž. prenesená",N231,0)</f>
        <v>0</v>
      </c>
      <c r="BI231" s="110">
        <f>IF(U231="nulová",N231,0)</f>
        <v>0</v>
      </c>
      <c r="BJ231" s="15" t="s">
        <v>84</v>
      </c>
      <c r="BK231" s="170">
        <f>ROUND(L231*K231,3)</f>
        <v>0</v>
      </c>
      <c r="BL231" s="15" t="s">
        <v>205</v>
      </c>
      <c r="BM231" s="15" t="s">
        <v>865</v>
      </c>
    </row>
    <row r="232" spans="2:63" s="10" customFormat="1" ht="29.25" customHeight="1">
      <c r="B232" s="151"/>
      <c r="C232" s="152"/>
      <c r="D232" s="161" t="s">
        <v>631</v>
      </c>
      <c r="E232" s="161"/>
      <c r="F232" s="161"/>
      <c r="G232" s="161"/>
      <c r="H232" s="161"/>
      <c r="I232" s="161"/>
      <c r="J232" s="161"/>
      <c r="K232" s="161"/>
      <c r="L232" s="161"/>
      <c r="M232" s="161"/>
      <c r="N232" s="264">
        <f>BK232</f>
        <v>0</v>
      </c>
      <c r="O232" s="265"/>
      <c r="P232" s="265"/>
      <c r="Q232" s="265"/>
      <c r="R232" s="154"/>
      <c r="T232" s="155"/>
      <c r="U232" s="152"/>
      <c r="V232" s="152"/>
      <c r="W232" s="156">
        <f>W233</f>
        <v>0</v>
      </c>
      <c r="X232" s="152"/>
      <c r="Y232" s="156">
        <f>Y233</f>
        <v>0.0626736</v>
      </c>
      <c r="Z232" s="152"/>
      <c r="AA232" s="157">
        <f>AA233</f>
        <v>0</v>
      </c>
      <c r="AR232" s="158" t="s">
        <v>84</v>
      </c>
      <c r="AT232" s="159" t="s">
        <v>74</v>
      </c>
      <c r="AU232" s="159" t="s">
        <v>82</v>
      </c>
      <c r="AY232" s="158" t="s">
        <v>143</v>
      </c>
      <c r="BK232" s="160">
        <f>BK233</f>
        <v>0</v>
      </c>
    </row>
    <row r="233" spans="2:65" s="1" customFormat="1" ht="44.25" customHeight="1">
      <c r="B233" s="132"/>
      <c r="C233" s="162" t="s">
        <v>446</v>
      </c>
      <c r="D233" s="162" t="s">
        <v>144</v>
      </c>
      <c r="E233" s="163" t="s">
        <v>866</v>
      </c>
      <c r="F233" s="248" t="s">
        <v>867</v>
      </c>
      <c r="G233" s="249"/>
      <c r="H233" s="249"/>
      <c r="I233" s="249"/>
      <c r="J233" s="164" t="s">
        <v>685</v>
      </c>
      <c r="K233" s="165">
        <v>284.88</v>
      </c>
      <c r="L233" s="250">
        <v>0</v>
      </c>
      <c r="M233" s="249"/>
      <c r="N233" s="251">
        <f>ROUND(L233*K233,3)</f>
        <v>0</v>
      </c>
      <c r="O233" s="249"/>
      <c r="P233" s="249"/>
      <c r="Q233" s="249"/>
      <c r="R233" s="134"/>
      <c r="T233" s="167" t="s">
        <v>18</v>
      </c>
      <c r="U233" s="41" t="s">
        <v>42</v>
      </c>
      <c r="V233" s="33"/>
      <c r="W233" s="168">
        <f>V233*K233</f>
        <v>0</v>
      </c>
      <c r="X233" s="168">
        <v>0.00022</v>
      </c>
      <c r="Y233" s="168">
        <f>X233*K233</f>
        <v>0.0626736</v>
      </c>
      <c r="Z233" s="168">
        <v>0</v>
      </c>
      <c r="AA233" s="169">
        <f>Z233*K233</f>
        <v>0</v>
      </c>
      <c r="AR233" s="15" t="s">
        <v>205</v>
      </c>
      <c r="AT233" s="15" t="s">
        <v>144</v>
      </c>
      <c r="AU233" s="15" t="s">
        <v>84</v>
      </c>
      <c r="AY233" s="15" t="s">
        <v>143</v>
      </c>
      <c r="BE233" s="110">
        <f>IF(U233="základná",N233,0)</f>
        <v>0</v>
      </c>
      <c r="BF233" s="110">
        <f>IF(U233="znížená",N233,0)</f>
        <v>0</v>
      </c>
      <c r="BG233" s="110">
        <f>IF(U233="zákl. prenesená",N233,0)</f>
        <v>0</v>
      </c>
      <c r="BH233" s="110">
        <f>IF(U233="zníž. prenesená",N233,0)</f>
        <v>0</v>
      </c>
      <c r="BI233" s="110">
        <f>IF(U233="nulová",N233,0)</f>
        <v>0</v>
      </c>
      <c r="BJ233" s="15" t="s">
        <v>84</v>
      </c>
      <c r="BK233" s="170">
        <f>ROUND(L233*K233,3)</f>
        <v>0</v>
      </c>
      <c r="BL233" s="15" t="s">
        <v>205</v>
      </c>
      <c r="BM233" s="15" t="s">
        <v>868</v>
      </c>
    </row>
    <row r="234" spans="2:63" s="1" customFormat="1" ht="49.5" customHeight="1">
      <c r="B234" s="32"/>
      <c r="C234" s="33"/>
      <c r="D234" s="153" t="s">
        <v>609</v>
      </c>
      <c r="E234" s="33"/>
      <c r="F234" s="33"/>
      <c r="G234" s="33"/>
      <c r="H234" s="33"/>
      <c r="I234" s="33"/>
      <c r="J234" s="33"/>
      <c r="K234" s="33"/>
      <c r="L234" s="33"/>
      <c r="M234" s="33"/>
      <c r="N234" s="270">
        <f>BK234</f>
        <v>0</v>
      </c>
      <c r="O234" s="271"/>
      <c r="P234" s="271"/>
      <c r="Q234" s="271"/>
      <c r="R234" s="34"/>
      <c r="T234" s="185"/>
      <c r="U234" s="53"/>
      <c r="V234" s="53"/>
      <c r="W234" s="53"/>
      <c r="X234" s="53"/>
      <c r="Y234" s="53"/>
      <c r="Z234" s="53"/>
      <c r="AA234" s="55"/>
      <c r="AT234" s="15" t="s">
        <v>74</v>
      </c>
      <c r="AU234" s="15" t="s">
        <v>75</v>
      </c>
      <c r="AY234" s="15" t="s">
        <v>610</v>
      </c>
      <c r="BK234" s="170">
        <v>0</v>
      </c>
    </row>
    <row r="235" spans="2:18" s="1" customFormat="1" ht="6.75" customHeight="1">
      <c r="B235" s="56"/>
      <c r="C235" s="57"/>
      <c r="D235" s="57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8"/>
    </row>
  </sheetData>
  <sheetProtection password="CC35" sheet="1" objects="1" scenarios="1" formatColumns="0" formatRows="0" sort="0" autoFilter="0"/>
  <mergeCells count="339">
    <mergeCell ref="N227:Q227"/>
    <mergeCell ref="N229:Q229"/>
    <mergeCell ref="N232:Q232"/>
    <mergeCell ref="N234:Q234"/>
    <mergeCell ref="H1:K1"/>
    <mergeCell ref="S2:AC2"/>
    <mergeCell ref="N179:Q179"/>
    <mergeCell ref="N184:Q184"/>
    <mergeCell ref="N186:Q186"/>
    <mergeCell ref="N187:Q187"/>
    <mergeCell ref="N193:Q193"/>
    <mergeCell ref="N201:Q201"/>
    <mergeCell ref="N136:Q136"/>
    <mergeCell ref="N137:Q137"/>
    <mergeCell ref="N138:Q138"/>
    <mergeCell ref="N146:Q146"/>
    <mergeCell ref="N152:Q152"/>
    <mergeCell ref="N160:Q160"/>
    <mergeCell ref="F231:I231"/>
    <mergeCell ref="L231:M231"/>
    <mergeCell ref="N231:Q231"/>
    <mergeCell ref="F233:I233"/>
    <mergeCell ref="L233:M233"/>
    <mergeCell ref="N233:Q233"/>
    <mergeCell ref="F228:I228"/>
    <mergeCell ref="L228:M228"/>
    <mergeCell ref="N228:Q228"/>
    <mergeCell ref="F230:I230"/>
    <mergeCell ref="L230:M230"/>
    <mergeCell ref="N230:Q230"/>
    <mergeCell ref="F224:I224"/>
    <mergeCell ref="L224:M224"/>
    <mergeCell ref="N224:Q224"/>
    <mergeCell ref="F226:I226"/>
    <mergeCell ref="L226:M226"/>
    <mergeCell ref="N226:Q226"/>
    <mergeCell ref="N225:Q225"/>
    <mergeCell ref="F222:I222"/>
    <mergeCell ref="L222:M222"/>
    <mergeCell ref="N222:Q222"/>
    <mergeCell ref="F223:I223"/>
    <mergeCell ref="L223:M223"/>
    <mergeCell ref="N223:Q223"/>
    <mergeCell ref="F220:I220"/>
    <mergeCell ref="L220:M220"/>
    <mergeCell ref="N220:Q220"/>
    <mergeCell ref="F221:I221"/>
    <mergeCell ref="L221:M221"/>
    <mergeCell ref="N221:Q221"/>
    <mergeCell ref="F217:I217"/>
    <mergeCell ref="L217:M217"/>
    <mergeCell ref="N217:Q217"/>
    <mergeCell ref="F219:I219"/>
    <mergeCell ref="L219:M219"/>
    <mergeCell ref="N219:Q219"/>
    <mergeCell ref="N218:Q218"/>
    <mergeCell ref="F215:I215"/>
    <mergeCell ref="L215:M215"/>
    <mergeCell ref="N215:Q215"/>
    <mergeCell ref="F216:I216"/>
    <mergeCell ref="L216:M216"/>
    <mergeCell ref="N216:Q216"/>
    <mergeCell ref="F212:I212"/>
    <mergeCell ref="L212:M212"/>
    <mergeCell ref="N212:Q212"/>
    <mergeCell ref="F214:I214"/>
    <mergeCell ref="L214:M214"/>
    <mergeCell ref="N214:Q214"/>
    <mergeCell ref="N213:Q213"/>
    <mergeCell ref="F210:I210"/>
    <mergeCell ref="L210:M210"/>
    <mergeCell ref="N210:Q210"/>
    <mergeCell ref="F211:I211"/>
    <mergeCell ref="L211:M211"/>
    <mergeCell ref="N211:Q211"/>
    <mergeCell ref="F208:I208"/>
    <mergeCell ref="L208:M208"/>
    <mergeCell ref="N208:Q208"/>
    <mergeCell ref="F209:I209"/>
    <mergeCell ref="L209:M209"/>
    <mergeCell ref="N209:Q209"/>
    <mergeCell ref="F206:I206"/>
    <mergeCell ref="L206:M206"/>
    <mergeCell ref="N206:Q206"/>
    <mergeCell ref="F207:I207"/>
    <mergeCell ref="L207:M207"/>
    <mergeCell ref="N207:Q207"/>
    <mergeCell ref="F203:I203"/>
    <mergeCell ref="L203:M203"/>
    <mergeCell ref="N203:Q203"/>
    <mergeCell ref="F205:I205"/>
    <mergeCell ref="L205:M205"/>
    <mergeCell ref="N205:Q205"/>
    <mergeCell ref="N204:Q204"/>
    <mergeCell ref="F200:I200"/>
    <mergeCell ref="L200:M200"/>
    <mergeCell ref="N200:Q200"/>
    <mergeCell ref="F202:I202"/>
    <mergeCell ref="L202:M202"/>
    <mergeCell ref="N202:Q202"/>
    <mergeCell ref="F198:I198"/>
    <mergeCell ref="L198:M198"/>
    <mergeCell ref="N198:Q198"/>
    <mergeCell ref="F199:I199"/>
    <mergeCell ref="L199:M199"/>
    <mergeCell ref="N199:Q199"/>
    <mergeCell ref="F196:I196"/>
    <mergeCell ref="L196:M196"/>
    <mergeCell ref="N196:Q196"/>
    <mergeCell ref="F197:I197"/>
    <mergeCell ref="L197:M197"/>
    <mergeCell ref="N197:Q197"/>
    <mergeCell ref="F194:I194"/>
    <mergeCell ref="L194:M194"/>
    <mergeCell ref="N194:Q194"/>
    <mergeCell ref="F195:I195"/>
    <mergeCell ref="L195:M195"/>
    <mergeCell ref="N195:Q195"/>
    <mergeCell ref="F191:I191"/>
    <mergeCell ref="L191:M191"/>
    <mergeCell ref="N191:Q191"/>
    <mergeCell ref="F192:I192"/>
    <mergeCell ref="L192:M192"/>
    <mergeCell ref="N192:Q192"/>
    <mergeCell ref="F189:I189"/>
    <mergeCell ref="L189:M189"/>
    <mergeCell ref="N189:Q189"/>
    <mergeCell ref="F190:I190"/>
    <mergeCell ref="L190:M190"/>
    <mergeCell ref="N190:Q190"/>
    <mergeCell ref="F185:I185"/>
    <mergeCell ref="L185:M185"/>
    <mergeCell ref="N185:Q185"/>
    <mergeCell ref="F188:I188"/>
    <mergeCell ref="L188:M188"/>
    <mergeCell ref="N188:Q188"/>
    <mergeCell ref="F182:I182"/>
    <mergeCell ref="L182:M182"/>
    <mergeCell ref="N182:Q182"/>
    <mergeCell ref="F183:I183"/>
    <mergeCell ref="L183:M183"/>
    <mergeCell ref="N183:Q183"/>
    <mergeCell ref="F180:I180"/>
    <mergeCell ref="L180:M180"/>
    <mergeCell ref="N180:Q180"/>
    <mergeCell ref="F181:I181"/>
    <mergeCell ref="L181:M181"/>
    <mergeCell ref="N181:Q181"/>
    <mergeCell ref="F177:I177"/>
    <mergeCell ref="L177:M177"/>
    <mergeCell ref="N177:Q177"/>
    <mergeCell ref="F178:I178"/>
    <mergeCell ref="L178:M178"/>
    <mergeCell ref="N178:Q178"/>
    <mergeCell ref="F175:I175"/>
    <mergeCell ref="L175:M175"/>
    <mergeCell ref="N175:Q175"/>
    <mergeCell ref="F176:I176"/>
    <mergeCell ref="L176:M176"/>
    <mergeCell ref="N176:Q176"/>
    <mergeCell ref="F173:I173"/>
    <mergeCell ref="L173:M173"/>
    <mergeCell ref="N173:Q173"/>
    <mergeCell ref="F174:I174"/>
    <mergeCell ref="L174:M174"/>
    <mergeCell ref="N174:Q174"/>
    <mergeCell ref="F171:I171"/>
    <mergeCell ref="L171:M171"/>
    <mergeCell ref="N171:Q171"/>
    <mergeCell ref="F172:I172"/>
    <mergeCell ref="L172:M172"/>
    <mergeCell ref="N172:Q172"/>
    <mergeCell ref="F169:I169"/>
    <mergeCell ref="L169:M169"/>
    <mergeCell ref="N169:Q169"/>
    <mergeCell ref="F170:I170"/>
    <mergeCell ref="L170:M170"/>
    <mergeCell ref="N170:Q170"/>
    <mergeCell ref="F166:I166"/>
    <mergeCell ref="L166:M166"/>
    <mergeCell ref="N166:Q166"/>
    <mergeCell ref="F168:I168"/>
    <mergeCell ref="L168:M168"/>
    <mergeCell ref="N168:Q168"/>
    <mergeCell ref="N167:Q167"/>
    <mergeCell ref="F164:I164"/>
    <mergeCell ref="L164:M164"/>
    <mergeCell ref="N164:Q164"/>
    <mergeCell ref="F165:I165"/>
    <mergeCell ref="L165:M165"/>
    <mergeCell ref="N165:Q165"/>
    <mergeCell ref="F162:I162"/>
    <mergeCell ref="L162:M162"/>
    <mergeCell ref="N162:Q162"/>
    <mergeCell ref="F163:I163"/>
    <mergeCell ref="L163:M163"/>
    <mergeCell ref="N163:Q163"/>
    <mergeCell ref="F159:I159"/>
    <mergeCell ref="L159:M159"/>
    <mergeCell ref="N159:Q159"/>
    <mergeCell ref="F161:I161"/>
    <mergeCell ref="L161:M161"/>
    <mergeCell ref="N161:Q161"/>
    <mergeCell ref="F157:I157"/>
    <mergeCell ref="L157:M157"/>
    <mergeCell ref="N157:Q157"/>
    <mergeCell ref="F158:I158"/>
    <mergeCell ref="L158:M158"/>
    <mergeCell ref="N158:Q158"/>
    <mergeCell ref="F155:I155"/>
    <mergeCell ref="L155:M155"/>
    <mergeCell ref="N155:Q155"/>
    <mergeCell ref="F156:I156"/>
    <mergeCell ref="L156:M156"/>
    <mergeCell ref="N156:Q156"/>
    <mergeCell ref="F153:I153"/>
    <mergeCell ref="L153:M153"/>
    <mergeCell ref="N153:Q153"/>
    <mergeCell ref="F154:I154"/>
    <mergeCell ref="L154:M154"/>
    <mergeCell ref="N154:Q154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5:I145"/>
    <mergeCell ref="L145:M145"/>
    <mergeCell ref="N145:Q145"/>
    <mergeCell ref="F147:I147"/>
    <mergeCell ref="L147:M147"/>
    <mergeCell ref="N147:Q147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27:P127"/>
    <mergeCell ref="F128:P128"/>
    <mergeCell ref="M130:P130"/>
    <mergeCell ref="M132:Q132"/>
    <mergeCell ref="M133:Q133"/>
    <mergeCell ref="F135:I135"/>
    <mergeCell ref="L135:M135"/>
    <mergeCell ref="N135:Q135"/>
    <mergeCell ref="D115:H115"/>
    <mergeCell ref="N115:Q115"/>
    <mergeCell ref="N116:Q116"/>
    <mergeCell ref="L118:Q118"/>
    <mergeCell ref="C124:Q124"/>
    <mergeCell ref="F126:P126"/>
    <mergeCell ref="D112:H112"/>
    <mergeCell ref="N112:Q112"/>
    <mergeCell ref="D113:H113"/>
    <mergeCell ref="N113:Q113"/>
    <mergeCell ref="D114:H114"/>
    <mergeCell ref="N114:Q114"/>
    <mergeCell ref="N105:Q105"/>
    <mergeCell ref="N106:Q106"/>
    <mergeCell ref="N107:Q107"/>
    <mergeCell ref="N108:Q108"/>
    <mergeCell ref="N110:Q110"/>
    <mergeCell ref="D111:H111"/>
    <mergeCell ref="N111:Q111"/>
    <mergeCell ref="N99:Q99"/>
    <mergeCell ref="N100:Q100"/>
    <mergeCell ref="N101:Q101"/>
    <mergeCell ref="N102:Q102"/>
    <mergeCell ref="N103:Q103"/>
    <mergeCell ref="N104:Q104"/>
    <mergeCell ref="N93:Q93"/>
    <mergeCell ref="N94:Q94"/>
    <mergeCell ref="N95:Q95"/>
    <mergeCell ref="N96:Q96"/>
    <mergeCell ref="N97:Q97"/>
    <mergeCell ref="N98:Q98"/>
    <mergeCell ref="C87:G87"/>
    <mergeCell ref="N87:Q87"/>
    <mergeCell ref="N89:Q89"/>
    <mergeCell ref="N90:Q90"/>
    <mergeCell ref="N91:Q91"/>
    <mergeCell ref="N92:Q92"/>
    <mergeCell ref="F78:P78"/>
    <mergeCell ref="F79:P79"/>
    <mergeCell ref="F80:P80"/>
    <mergeCell ref="M82:P82"/>
    <mergeCell ref="M84:Q84"/>
    <mergeCell ref="M85:Q85"/>
    <mergeCell ref="H36:J36"/>
    <mergeCell ref="M36:P36"/>
    <mergeCell ref="H37:J37"/>
    <mergeCell ref="M37:P37"/>
    <mergeCell ref="L39:P39"/>
    <mergeCell ref="C76:Q76"/>
    <mergeCell ref="M31:P31"/>
    <mergeCell ref="H33:J33"/>
    <mergeCell ref="M33:P33"/>
    <mergeCell ref="H34:J34"/>
    <mergeCell ref="M34:P34"/>
    <mergeCell ref="H35:J35"/>
    <mergeCell ref="M35:P35"/>
    <mergeCell ref="O19:P19"/>
    <mergeCell ref="O21:P21"/>
    <mergeCell ref="O22:P22"/>
    <mergeCell ref="E25:L25"/>
    <mergeCell ref="M28:P28"/>
    <mergeCell ref="M29:P29"/>
    <mergeCell ref="O12:P12"/>
    <mergeCell ref="O13:P13"/>
    <mergeCell ref="O15:P15"/>
    <mergeCell ref="E16:L16"/>
    <mergeCell ref="O16:P16"/>
    <mergeCell ref="O18:P18"/>
    <mergeCell ref="C2:Q2"/>
    <mergeCell ref="C4:Q4"/>
    <mergeCell ref="F6:P6"/>
    <mergeCell ref="F7:P7"/>
    <mergeCell ref="F8:P8"/>
    <mergeCell ref="O10:P10"/>
  </mergeCells>
  <hyperlinks>
    <hyperlink ref="F1:G1" location="C2" tooltip="Krycí list rozpočtu" display="1) Krycí list rozpočtu"/>
    <hyperlink ref="H1:K1" location="C87" tooltip="Rekapitulácia rozpočtu" display="2) Rekapitulácia rozpočtu"/>
    <hyperlink ref="L1" location="C135" tooltip="Rozpočet" display="3) Rozpočet"/>
    <hyperlink ref="S1:T1" location="'Rekapitulácia stavby'!C2" tooltip="Rekapitulácia stavby" display="Rekapitulácia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LAPTOP-AO12BI28\arch. Jozef SOBČÁK</dc:creator>
  <cp:keywords/>
  <dc:description/>
  <cp:lastModifiedBy>arch. Jozef SOBČÁK</cp:lastModifiedBy>
  <dcterms:created xsi:type="dcterms:W3CDTF">2017-11-10T12:48:18Z</dcterms:created>
  <dcterms:modified xsi:type="dcterms:W3CDTF">2017-11-10T12:48:24Z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